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66925"/>
  <mc:AlternateContent xmlns:mc="http://schemas.openxmlformats.org/markup-compatibility/2006">
    <mc:Choice Requires="x15">
      <x15ac:absPath xmlns:x15ac="http://schemas.microsoft.com/office/spreadsheetml/2010/11/ac" url="https://congodorpen-my.sharepoint.com/personal/najla_mulhondi_congodorpen_org/Documents/"/>
    </mc:Choice>
  </mc:AlternateContent>
  <xr:revisionPtr revIDLastSave="27" documentId="8_{EB5D6445-2884-4AE8-B28F-7B696B2D7209}" xr6:coauthVersionLast="47" xr6:coauthVersionMax="47" xr10:uidLastSave="{AC122F57-7E94-406C-AADC-0F6572DBE15A}"/>
  <bookViews>
    <workbookView xWindow="28680" yWindow="225" windowWidth="25440" windowHeight="15270" tabRatio="924" activeTab="8" xr2:uid="{00000000-000D-0000-FFFF-FFFF00000000}"/>
  </bookViews>
  <sheets>
    <sheet name="0 - Calcul du Subside" sheetId="1" r:id="rId1"/>
    <sheet name="Data" sheetId="12" r:id="rId2"/>
    <sheet name="I" sheetId="13" r:id="rId3"/>
    <sheet name="T1 - Synthèse" sheetId="2" r:id="rId4"/>
    <sheet name="Contrôle" sheetId="30" state="hidden" r:id="rId5"/>
    <sheet name="T2 - CG" sheetId="3" r:id="rId6"/>
    <sheet name="T3 - CA" sheetId="4" r:id="rId7"/>
    <sheet name="T4 - OS1" sheetId="16" r:id="rId8"/>
    <sheet name="T4 - OS2" sheetId="17" r:id="rId9"/>
    <sheet name="T4 - OS3" sheetId="18" state="hidden" r:id="rId10"/>
    <sheet name="T4 - OS4" sheetId="19" state="hidden" r:id="rId11"/>
    <sheet name="T4 - OS5" sheetId="15" state="hidden" r:id="rId12"/>
    <sheet name="T4 - OS6" sheetId="14" state="hidden" r:id="rId13"/>
    <sheet name="T4 - OS7" sheetId="5" state="hidden" r:id="rId14"/>
    <sheet name="T4 - OS8" sheetId="20" state="hidden" r:id="rId15"/>
    <sheet name="T4 - OS9" sheetId="21" state="hidden" r:id="rId16"/>
    <sheet name="T4 - OS10" sheetId="22" state="hidden" r:id="rId17"/>
    <sheet name="T4.2 - Région-Pays" sheetId="9" state="hidden" r:id="rId18"/>
    <sheet name="T4.3 - OutcomePgCommun" sheetId="10" state="hidden" r:id="rId19"/>
    <sheet name="T5 - Synthèse PG Commun" sheetId="6" state="hidden" r:id="rId20"/>
  </sheets>
  <definedNames>
    <definedName name="_xlnm._FilterDatabase" localSheetId="1" hidden="1">Data!$A$1:$BD$441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B403" i="12" l="1"/>
  <c r="BD403" i="12" s="1"/>
  <c r="BD402" i="12"/>
  <c r="BD401" i="12"/>
  <c r="BD400" i="12"/>
  <c r="I24" i="3"/>
  <c r="H24" i="3"/>
  <c r="G24" i="3"/>
  <c r="F24" i="3"/>
  <c r="E24" i="3"/>
  <c r="I23" i="3"/>
  <c r="H23" i="3"/>
  <c r="G23" i="3"/>
  <c r="F23" i="3"/>
  <c r="E23" i="3"/>
  <c r="I22" i="3"/>
  <c r="H22" i="3"/>
  <c r="G22" i="3"/>
  <c r="F22" i="3"/>
  <c r="E22" i="3"/>
  <c r="I20" i="3"/>
  <c r="H20" i="3"/>
  <c r="G20" i="3"/>
  <c r="F20" i="3"/>
  <c r="E20" i="3"/>
  <c r="I19" i="3"/>
  <c r="H19" i="3"/>
  <c r="G19" i="3"/>
  <c r="F19" i="3"/>
  <c r="E19" i="3"/>
  <c r="I18" i="3"/>
  <c r="H18" i="3"/>
  <c r="G18" i="3"/>
  <c r="F18" i="3"/>
  <c r="E18" i="3"/>
  <c r="I15" i="3"/>
  <c r="H15" i="3"/>
  <c r="G15" i="3"/>
  <c r="F15" i="3"/>
  <c r="E15" i="3"/>
  <c r="I14" i="3"/>
  <c r="H14" i="3"/>
  <c r="G14" i="3"/>
  <c r="F14" i="3"/>
  <c r="E14" i="3"/>
  <c r="E10" i="3"/>
  <c r="F10" i="3"/>
  <c r="G10" i="3"/>
  <c r="H10" i="3"/>
  <c r="I10" i="3"/>
  <c r="E11" i="3"/>
  <c r="F11" i="3"/>
  <c r="G11" i="3"/>
  <c r="H11" i="3"/>
  <c r="I11" i="3"/>
  <c r="E12" i="3"/>
  <c r="F12" i="3"/>
  <c r="G12" i="3"/>
  <c r="H12" i="3"/>
  <c r="I12" i="3"/>
  <c r="I9" i="3"/>
  <c r="H9" i="3"/>
  <c r="G9" i="3"/>
  <c r="F9" i="3"/>
  <c r="E9" i="3"/>
  <c r="B11" i="30"/>
  <c r="F64" i="12" l="1"/>
  <c r="F63" i="12"/>
  <c r="F62" i="12"/>
  <c r="F61" i="12"/>
  <c r="F60" i="12"/>
  <c r="F59" i="12"/>
  <c r="F58" i="12"/>
  <c r="F57" i="12"/>
  <c r="F56" i="12"/>
  <c r="F55" i="12"/>
  <c r="F54" i="12"/>
  <c r="F53" i="12"/>
  <c r="I22" i="17" s="1"/>
  <c r="F52" i="12"/>
  <c r="F51" i="12"/>
  <c r="F50" i="12"/>
  <c r="F49" i="12"/>
  <c r="F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20" i="12"/>
  <c r="F19" i="12"/>
  <c r="F18" i="12"/>
  <c r="F17" i="12"/>
  <c r="F16" i="12"/>
  <c r="F15" i="12"/>
  <c r="F14" i="12"/>
  <c r="F13" i="12"/>
  <c r="F12" i="12"/>
  <c r="F11" i="12"/>
  <c r="F10" i="12"/>
  <c r="F9" i="12"/>
  <c r="F8" i="12"/>
  <c r="F7" i="12"/>
  <c r="F6" i="12"/>
  <c r="F5" i="12"/>
  <c r="F4" i="12"/>
  <c r="F3" i="12"/>
  <c r="F2" i="12"/>
  <c r="L86" i="6"/>
  <c r="K86" i="6"/>
  <c r="J86" i="6"/>
  <c r="I86" i="6"/>
  <c r="H86" i="6"/>
  <c r="G86" i="6"/>
  <c r="L85" i="6"/>
  <c r="K85" i="6"/>
  <c r="J85" i="6"/>
  <c r="I85" i="6"/>
  <c r="H85" i="6"/>
  <c r="G85" i="6"/>
  <c r="L84" i="6"/>
  <c r="K84" i="6"/>
  <c r="J84" i="6"/>
  <c r="I84" i="6"/>
  <c r="H84" i="6"/>
  <c r="G84" i="6"/>
  <c r="L83" i="6"/>
  <c r="K83" i="6"/>
  <c r="J83" i="6"/>
  <c r="I83" i="6"/>
  <c r="H83" i="6"/>
  <c r="G83" i="6"/>
  <c r="L82" i="6"/>
  <c r="K82" i="6"/>
  <c r="J82" i="6"/>
  <c r="I82" i="6"/>
  <c r="H82" i="6"/>
  <c r="G82" i="6"/>
  <c r="L81" i="6"/>
  <c r="K81" i="6"/>
  <c r="J81" i="6"/>
  <c r="I81" i="6"/>
  <c r="H81" i="6"/>
  <c r="G81" i="6"/>
  <c r="L80" i="6"/>
  <c r="K80" i="6"/>
  <c r="J80" i="6"/>
  <c r="I80" i="6"/>
  <c r="H80" i="6"/>
  <c r="G80" i="6"/>
  <c r="L79" i="6"/>
  <c r="K79" i="6"/>
  <c r="J79" i="6"/>
  <c r="I79" i="6"/>
  <c r="H79" i="6"/>
  <c r="G79" i="6"/>
  <c r="L78" i="6"/>
  <c r="K78" i="6"/>
  <c r="J78" i="6"/>
  <c r="I78" i="6"/>
  <c r="H78" i="6"/>
  <c r="G78" i="6"/>
  <c r="L77" i="6"/>
  <c r="K77" i="6"/>
  <c r="J77" i="6"/>
  <c r="I77" i="6"/>
  <c r="H77" i="6"/>
  <c r="G77" i="6"/>
  <c r="M76" i="6"/>
  <c r="L76" i="6"/>
  <c r="K76" i="6"/>
  <c r="J76" i="6"/>
  <c r="I76" i="6"/>
  <c r="H76" i="6"/>
  <c r="G76" i="6"/>
  <c r="M75" i="6"/>
  <c r="L75" i="6"/>
  <c r="M74" i="6"/>
  <c r="L74" i="6"/>
  <c r="M73" i="6"/>
  <c r="L73" i="6"/>
  <c r="M72" i="6"/>
  <c r="L72" i="6"/>
  <c r="M71" i="6"/>
  <c r="L71" i="6"/>
  <c r="K71" i="6"/>
  <c r="J71" i="6"/>
  <c r="I71" i="6"/>
  <c r="H71" i="6"/>
  <c r="G71" i="6"/>
  <c r="M70" i="6"/>
  <c r="L70" i="6"/>
  <c r="M69" i="6"/>
  <c r="L69" i="6"/>
  <c r="M68" i="6"/>
  <c r="L68" i="6"/>
  <c r="M67" i="6"/>
  <c r="L67" i="6"/>
  <c r="M66" i="6"/>
  <c r="L66" i="6"/>
  <c r="K66" i="6"/>
  <c r="J66" i="6"/>
  <c r="I66" i="6"/>
  <c r="H66" i="6"/>
  <c r="G66" i="6"/>
  <c r="M65" i="6"/>
  <c r="L65" i="6"/>
  <c r="K65" i="6"/>
  <c r="J65" i="6"/>
  <c r="I65" i="6"/>
  <c r="H65" i="6"/>
  <c r="G65" i="6"/>
  <c r="M64" i="6"/>
  <c r="L64" i="6"/>
  <c r="K64" i="6"/>
  <c r="J64" i="6"/>
  <c r="I64" i="6"/>
  <c r="H64" i="6"/>
  <c r="G64" i="6"/>
  <c r="M63" i="6"/>
  <c r="L63" i="6"/>
  <c r="K63" i="6"/>
  <c r="J63" i="6"/>
  <c r="I63" i="6"/>
  <c r="H63" i="6"/>
  <c r="G63" i="6"/>
  <c r="M62" i="6"/>
  <c r="L62" i="6"/>
  <c r="K62" i="6"/>
  <c r="J62" i="6"/>
  <c r="I62" i="6"/>
  <c r="H62" i="6"/>
  <c r="G62" i="6"/>
  <c r="M61" i="6"/>
  <c r="L61" i="6"/>
  <c r="K61" i="6"/>
  <c r="J61" i="6"/>
  <c r="I61" i="6"/>
  <c r="H61" i="6"/>
  <c r="G61" i="6"/>
  <c r="M60" i="6"/>
  <c r="L60" i="6"/>
  <c r="K60" i="6"/>
  <c r="J60" i="6"/>
  <c r="I60" i="6"/>
  <c r="H60" i="6"/>
  <c r="G60" i="6"/>
  <c r="M59" i="6"/>
  <c r="L59" i="6"/>
  <c r="K59" i="6"/>
  <c r="J59" i="6"/>
  <c r="I59" i="6"/>
  <c r="H59" i="6"/>
  <c r="G59" i="6"/>
  <c r="M58" i="6"/>
  <c r="L58" i="6"/>
  <c r="K58" i="6"/>
  <c r="J58" i="6"/>
  <c r="I58" i="6"/>
  <c r="H58" i="6"/>
  <c r="G58" i="6"/>
  <c r="M57" i="6"/>
  <c r="L57" i="6"/>
  <c r="K57" i="6"/>
  <c r="J57" i="6"/>
  <c r="I57" i="6"/>
  <c r="H57" i="6"/>
  <c r="G57" i="6"/>
  <c r="L56" i="6"/>
  <c r="K56" i="6"/>
  <c r="J56" i="6"/>
  <c r="I56" i="6"/>
  <c r="H56" i="6"/>
  <c r="G56" i="6"/>
  <c r="L55" i="6"/>
  <c r="K55" i="6"/>
  <c r="J55" i="6"/>
  <c r="I55" i="6"/>
  <c r="H55" i="6"/>
  <c r="G55" i="6"/>
  <c r="L54" i="6"/>
  <c r="K54" i="6"/>
  <c r="J54" i="6"/>
  <c r="I54" i="6"/>
  <c r="H54" i="6"/>
  <c r="G54" i="6"/>
  <c r="L53" i="6"/>
  <c r="K53" i="6"/>
  <c r="J53" i="6"/>
  <c r="I53" i="6"/>
  <c r="H53" i="6"/>
  <c r="G53" i="6"/>
  <c r="L52" i="6"/>
  <c r="K52" i="6"/>
  <c r="J52" i="6"/>
  <c r="I52" i="6"/>
  <c r="H52" i="6"/>
  <c r="G52" i="6"/>
  <c r="L51" i="6"/>
  <c r="K51" i="6"/>
  <c r="J51" i="6"/>
  <c r="I51" i="6"/>
  <c r="H51" i="6"/>
  <c r="G51" i="6"/>
  <c r="L50" i="6"/>
  <c r="L49" i="6"/>
  <c r="L48" i="6"/>
  <c r="L47" i="6"/>
  <c r="L46" i="6"/>
  <c r="K46" i="6"/>
  <c r="J46" i="6"/>
  <c r="I46" i="6"/>
  <c r="H46" i="6"/>
  <c r="G46" i="6"/>
  <c r="L45" i="6"/>
  <c r="L44" i="6"/>
  <c r="L43" i="6"/>
  <c r="L42" i="6"/>
  <c r="L41" i="6"/>
  <c r="K41" i="6"/>
  <c r="J41" i="6"/>
  <c r="I41" i="6"/>
  <c r="H41" i="6"/>
  <c r="G41" i="6"/>
  <c r="L40" i="6"/>
  <c r="L39" i="6"/>
  <c r="L38" i="6"/>
  <c r="L37" i="6"/>
  <c r="M36" i="6"/>
  <c r="L36" i="6"/>
  <c r="K36" i="6"/>
  <c r="J36" i="6"/>
  <c r="I36" i="6"/>
  <c r="H36" i="6"/>
  <c r="G36" i="6"/>
  <c r="M35" i="6"/>
  <c r="L35" i="6"/>
  <c r="K35" i="6"/>
  <c r="J35" i="6"/>
  <c r="I35" i="6"/>
  <c r="H35" i="6"/>
  <c r="G35" i="6"/>
  <c r="M34" i="6"/>
  <c r="L34" i="6"/>
  <c r="K34" i="6"/>
  <c r="J34" i="6"/>
  <c r="I34" i="6"/>
  <c r="H34" i="6"/>
  <c r="G34" i="6"/>
  <c r="M33" i="6"/>
  <c r="L33" i="6"/>
  <c r="K33" i="6"/>
  <c r="J33" i="6"/>
  <c r="I33" i="6"/>
  <c r="H33" i="6"/>
  <c r="G33" i="6"/>
  <c r="M32" i="6"/>
  <c r="L32" i="6"/>
  <c r="K32" i="6"/>
  <c r="J32" i="6"/>
  <c r="I32" i="6"/>
  <c r="H32" i="6"/>
  <c r="G32" i="6"/>
  <c r="L31" i="6"/>
  <c r="K31" i="6"/>
  <c r="J31" i="6"/>
  <c r="I31" i="6"/>
  <c r="H31" i="6"/>
  <c r="G31" i="6"/>
  <c r="L30" i="6"/>
  <c r="K30" i="6"/>
  <c r="J30" i="6"/>
  <c r="I30" i="6"/>
  <c r="H30" i="6"/>
  <c r="G30" i="6"/>
  <c r="L29" i="6"/>
  <c r="K29" i="6"/>
  <c r="J29" i="6"/>
  <c r="I29" i="6"/>
  <c r="H29" i="6"/>
  <c r="G29" i="6"/>
  <c r="L28" i="6"/>
  <c r="K28" i="6"/>
  <c r="J28" i="6"/>
  <c r="I28" i="6"/>
  <c r="H28" i="6"/>
  <c r="G28" i="6"/>
  <c r="L27" i="6"/>
  <c r="K27" i="6"/>
  <c r="J27" i="6"/>
  <c r="I27" i="6"/>
  <c r="H27" i="6"/>
  <c r="G27" i="6"/>
  <c r="L26" i="6"/>
  <c r="K26" i="6"/>
  <c r="J26" i="6"/>
  <c r="I26" i="6"/>
  <c r="H26" i="6"/>
  <c r="G26" i="6"/>
  <c r="L25" i="6"/>
  <c r="L24" i="6"/>
  <c r="L23" i="6"/>
  <c r="L22" i="6"/>
  <c r="L21" i="6"/>
  <c r="K21" i="6"/>
  <c r="J21" i="6"/>
  <c r="I21" i="6"/>
  <c r="H21" i="6"/>
  <c r="G21" i="6"/>
  <c r="L20" i="6"/>
  <c r="L19" i="6"/>
  <c r="L18" i="6"/>
  <c r="L17" i="6"/>
  <c r="L16" i="6"/>
  <c r="K16" i="6"/>
  <c r="J16" i="6"/>
  <c r="I16" i="6"/>
  <c r="H16" i="6"/>
  <c r="G16" i="6"/>
  <c r="L15" i="6"/>
  <c r="L14" i="6"/>
  <c r="L13" i="6"/>
  <c r="L12" i="6"/>
  <c r="L11" i="6"/>
  <c r="K11" i="6"/>
  <c r="J11" i="6"/>
  <c r="I11" i="6"/>
  <c r="H11" i="6"/>
  <c r="G11" i="6"/>
  <c r="L10" i="6"/>
  <c r="L9" i="6"/>
  <c r="L8" i="6"/>
  <c r="L7" i="6"/>
  <c r="H33" i="10"/>
  <c r="G33" i="10"/>
  <c r="F33" i="10"/>
  <c r="E33" i="10"/>
  <c r="D33" i="10"/>
  <c r="C33" i="10"/>
  <c r="H32" i="10"/>
  <c r="G32" i="10"/>
  <c r="F32" i="10"/>
  <c r="E32" i="10"/>
  <c r="D32" i="10"/>
  <c r="C32" i="10"/>
  <c r="H31" i="10"/>
  <c r="G31" i="10"/>
  <c r="F31" i="10"/>
  <c r="E31" i="10"/>
  <c r="D31" i="10"/>
  <c r="C31" i="10"/>
  <c r="H30" i="10"/>
  <c r="G30" i="10"/>
  <c r="F30" i="10"/>
  <c r="E30" i="10"/>
  <c r="D30" i="10"/>
  <c r="C30" i="10"/>
  <c r="H29" i="10"/>
  <c r="G29" i="10"/>
  <c r="F29" i="10"/>
  <c r="E29" i="10"/>
  <c r="D29" i="10"/>
  <c r="C29" i="10"/>
  <c r="H26" i="10"/>
  <c r="H25" i="10"/>
  <c r="H24" i="10"/>
  <c r="H23" i="10"/>
  <c r="H22" i="10"/>
  <c r="G22" i="10"/>
  <c r="F22" i="10"/>
  <c r="E22" i="10"/>
  <c r="D22" i="10"/>
  <c r="C22" i="10"/>
  <c r="H21" i="10"/>
  <c r="H20" i="10"/>
  <c r="H19" i="10"/>
  <c r="H18" i="10"/>
  <c r="H17" i="10"/>
  <c r="G17" i="10"/>
  <c r="F17" i="10"/>
  <c r="E17" i="10"/>
  <c r="D17" i="10"/>
  <c r="C17" i="10"/>
  <c r="H16" i="10"/>
  <c r="H15" i="10"/>
  <c r="H14" i="10"/>
  <c r="H13" i="10"/>
  <c r="H12" i="10"/>
  <c r="G12" i="10"/>
  <c r="F12" i="10"/>
  <c r="E12" i="10"/>
  <c r="D12" i="10"/>
  <c r="C12" i="10"/>
  <c r="H11" i="10"/>
  <c r="H10" i="10"/>
  <c r="H9" i="10"/>
  <c r="H8" i="10"/>
  <c r="H7" i="10"/>
  <c r="G7" i="10"/>
  <c r="F7" i="10"/>
  <c r="E7" i="10"/>
  <c r="D7" i="10"/>
  <c r="C7" i="10"/>
  <c r="H6" i="10"/>
  <c r="G6" i="10"/>
  <c r="F6" i="10"/>
  <c r="E6" i="10"/>
  <c r="D6" i="10"/>
  <c r="C6" i="10"/>
  <c r="H12" i="9"/>
  <c r="H11" i="9"/>
  <c r="H10" i="9"/>
  <c r="H9" i="9"/>
  <c r="H7" i="9"/>
  <c r="H6" i="9"/>
  <c r="G6" i="9"/>
  <c r="F6" i="9"/>
  <c r="E6" i="9"/>
  <c r="D6" i="9"/>
  <c r="C6" i="9"/>
  <c r="I38" i="22"/>
  <c r="H38" i="22"/>
  <c r="G38" i="22"/>
  <c r="F38" i="22"/>
  <c r="E38" i="22"/>
  <c r="I37" i="22"/>
  <c r="H37" i="22"/>
  <c r="G37" i="22"/>
  <c r="F37" i="22"/>
  <c r="E37" i="22"/>
  <c r="I36" i="22"/>
  <c r="H36" i="22"/>
  <c r="G36" i="22"/>
  <c r="F36" i="22"/>
  <c r="E36" i="22"/>
  <c r="I35" i="22"/>
  <c r="H35" i="22"/>
  <c r="G35" i="22"/>
  <c r="F35" i="22"/>
  <c r="E35" i="22"/>
  <c r="I33" i="22"/>
  <c r="H33" i="22"/>
  <c r="G33" i="22"/>
  <c r="F33" i="22"/>
  <c r="E33" i="22"/>
  <c r="I32" i="22"/>
  <c r="H32" i="22"/>
  <c r="G32" i="22"/>
  <c r="F32" i="22"/>
  <c r="E32" i="22"/>
  <c r="I31" i="22"/>
  <c r="H31" i="22"/>
  <c r="G31" i="22"/>
  <c r="F31" i="22"/>
  <c r="E31" i="22"/>
  <c r="I29" i="22"/>
  <c r="H29" i="22"/>
  <c r="G29" i="22"/>
  <c r="F29" i="22"/>
  <c r="E29" i="22"/>
  <c r="I28" i="22"/>
  <c r="H28" i="22"/>
  <c r="G28" i="22"/>
  <c r="F28" i="22"/>
  <c r="E28" i="22"/>
  <c r="I27" i="22"/>
  <c r="H27" i="22"/>
  <c r="G27" i="22"/>
  <c r="F27" i="22"/>
  <c r="E27" i="22"/>
  <c r="I22" i="22"/>
  <c r="H22" i="22"/>
  <c r="G22" i="22"/>
  <c r="F22" i="22"/>
  <c r="E22" i="22"/>
  <c r="I21" i="22"/>
  <c r="H21" i="22"/>
  <c r="G21" i="22"/>
  <c r="F21" i="22"/>
  <c r="E21" i="22"/>
  <c r="I20" i="22"/>
  <c r="H20" i="22"/>
  <c r="G20" i="22"/>
  <c r="F20" i="22"/>
  <c r="E20" i="22"/>
  <c r="I18" i="22"/>
  <c r="H18" i="22"/>
  <c r="G18" i="22"/>
  <c r="F18" i="22"/>
  <c r="E18" i="22"/>
  <c r="I17" i="22"/>
  <c r="H17" i="22"/>
  <c r="G17" i="22"/>
  <c r="F17" i="22"/>
  <c r="E17" i="22"/>
  <c r="I16" i="22"/>
  <c r="H16" i="22"/>
  <c r="G16" i="22"/>
  <c r="F16" i="22"/>
  <c r="E16" i="22"/>
  <c r="I14" i="22"/>
  <c r="H14" i="22"/>
  <c r="G14" i="22"/>
  <c r="F14" i="22"/>
  <c r="E14" i="22"/>
  <c r="I13" i="22"/>
  <c r="H13" i="22"/>
  <c r="G13" i="22"/>
  <c r="F13" i="22"/>
  <c r="E13" i="22"/>
  <c r="I12" i="22"/>
  <c r="H12" i="22"/>
  <c r="G12" i="22"/>
  <c r="F12" i="22"/>
  <c r="E12" i="22"/>
  <c r="I10" i="22"/>
  <c r="H10" i="22"/>
  <c r="G10" i="22"/>
  <c r="F10" i="22"/>
  <c r="E10" i="22"/>
  <c r="I9" i="22"/>
  <c r="H9" i="22"/>
  <c r="G9" i="22"/>
  <c r="F9" i="22"/>
  <c r="E9" i="22"/>
  <c r="I8" i="22"/>
  <c r="H8" i="22"/>
  <c r="G8" i="22"/>
  <c r="F8" i="22"/>
  <c r="E8" i="22"/>
  <c r="I38" i="21"/>
  <c r="H38" i="21"/>
  <c r="G38" i="21"/>
  <c r="F38" i="21"/>
  <c r="E38" i="21"/>
  <c r="I37" i="21"/>
  <c r="H37" i="21"/>
  <c r="G37" i="21"/>
  <c r="F37" i="21"/>
  <c r="E37" i="21"/>
  <c r="I36" i="21"/>
  <c r="H36" i="21"/>
  <c r="G36" i="21"/>
  <c r="F36" i="21"/>
  <c r="E36" i="21"/>
  <c r="I35" i="21"/>
  <c r="H35" i="21"/>
  <c r="G35" i="21"/>
  <c r="F35" i="21"/>
  <c r="E35" i="21"/>
  <c r="I33" i="21"/>
  <c r="H33" i="21"/>
  <c r="G33" i="21"/>
  <c r="F33" i="21"/>
  <c r="E33" i="21"/>
  <c r="I32" i="21"/>
  <c r="H32" i="21"/>
  <c r="G32" i="21"/>
  <c r="F32" i="21"/>
  <c r="E32" i="21"/>
  <c r="I31" i="21"/>
  <c r="H31" i="21"/>
  <c r="G31" i="21"/>
  <c r="F31" i="21"/>
  <c r="E31" i="21"/>
  <c r="I29" i="21"/>
  <c r="H29" i="21"/>
  <c r="G29" i="21"/>
  <c r="F29" i="21"/>
  <c r="E29" i="21"/>
  <c r="I28" i="21"/>
  <c r="H28" i="21"/>
  <c r="G28" i="21"/>
  <c r="F28" i="21"/>
  <c r="E28" i="21"/>
  <c r="I27" i="21"/>
  <c r="H27" i="21"/>
  <c r="G27" i="21"/>
  <c r="F27" i="21"/>
  <c r="E27" i="21"/>
  <c r="I22" i="21"/>
  <c r="H22" i="21"/>
  <c r="G22" i="21"/>
  <c r="F22" i="21"/>
  <c r="E22" i="21"/>
  <c r="I21" i="21"/>
  <c r="H21" i="21"/>
  <c r="G21" i="21"/>
  <c r="F21" i="21"/>
  <c r="E21" i="21"/>
  <c r="I20" i="21"/>
  <c r="H20" i="21"/>
  <c r="G20" i="21"/>
  <c r="F20" i="21"/>
  <c r="E20" i="21"/>
  <c r="I18" i="21"/>
  <c r="H18" i="21"/>
  <c r="G18" i="21"/>
  <c r="F18" i="21"/>
  <c r="E18" i="21"/>
  <c r="I17" i="21"/>
  <c r="H17" i="21"/>
  <c r="G17" i="21"/>
  <c r="F17" i="21"/>
  <c r="E17" i="21"/>
  <c r="I16" i="21"/>
  <c r="H16" i="21"/>
  <c r="G16" i="21"/>
  <c r="F16" i="21"/>
  <c r="E16" i="21"/>
  <c r="I14" i="21"/>
  <c r="H14" i="21"/>
  <c r="G14" i="21"/>
  <c r="F14" i="21"/>
  <c r="E14" i="21"/>
  <c r="I13" i="21"/>
  <c r="H13" i="21"/>
  <c r="G13" i="21"/>
  <c r="F13" i="21"/>
  <c r="E13" i="21"/>
  <c r="I12" i="21"/>
  <c r="H12" i="21"/>
  <c r="G12" i="21"/>
  <c r="F12" i="21"/>
  <c r="E12" i="21"/>
  <c r="I10" i="21"/>
  <c r="H10" i="21"/>
  <c r="G10" i="21"/>
  <c r="F10" i="21"/>
  <c r="E10" i="21"/>
  <c r="I9" i="21"/>
  <c r="H9" i="21"/>
  <c r="G9" i="21"/>
  <c r="F9" i="21"/>
  <c r="E9" i="21"/>
  <c r="I8" i="21"/>
  <c r="H8" i="21"/>
  <c r="G8" i="21"/>
  <c r="F8" i="21"/>
  <c r="E8" i="21"/>
  <c r="I38" i="20"/>
  <c r="H38" i="20"/>
  <c r="G38" i="20"/>
  <c r="F38" i="20"/>
  <c r="E38" i="20"/>
  <c r="I37" i="20"/>
  <c r="H37" i="20"/>
  <c r="G37" i="20"/>
  <c r="F37" i="20"/>
  <c r="E37" i="20"/>
  <c r="I36" i="20"/>
  <c r="H36" i="20"/>
  <c r="G36" i="20"/>
  <c r="F36" i="20"/>
  <c r="E36" i="20"/>
  <c r="I35" i="20"/>
  <c r="H35" i="20"/>
  <c r="G35" i="20"/>
  <c r="F35" i="20"/>
  <c r="E35" i="20"/>
  <c r="I33" i="20"/>
  <c r="H33" i="20"/>
  <c r="G33" i="20"/>
  <c r="F33" i="20"/>
  <c r="E33" i="20"/>
  <c r="I32" i="20"/>
  <c r="H32" i="20"/>
  <c r="G32" i="20"/>
  <c r="F32" i="20"/>
  <c r="E32" i="20"/>
  <c r="I31" i="20"/>
  <c r="H31" i="20"/>
  <c r="G31" i="20"/>
  <c r="F31" i="20"/>
  <c r="E31" i="20"/>
  <c r="I29" i="20"/>
  <c r="H29" i="20"/>
  <c r="G29" i="20"/>
  <c r="F29" i="20"/>
  <c r="E29" i="20"/>
  <c r="I28" i="20"/>
  <c r="H28" i="20"/>
  <c r="G28" i="20"/>
  <c r="F28" i="20"/>
  <c r="E28" i="20"/>
  <c r="I27" i="20"/>
  <c r="H27" i="20"/>
  <c r="G27" i="20"/>
  <c r="F27" i="20"/>
  <c r="E27" i="20"/>
  <c r="I22" i="20"/>
  <c r="H22" i="20"/>
  <c r="G22" i="20"/>
  <c r="F22" i="20"/>
  <c r="E22" i="20"/>
  <c r="I21" i="20"/>
  <c r="H21" i="20"/>
  <c r="G21" i="20"/>
  <c r="F21" i="20"/>
  <c r="E21" i="20"/>
  <c r="I20" i="20"/>
  <c r="H20" i="20"/>
  <c r="G20" i="20"/>
  <c r="F20" i="20"/>
  <c r="E20" i="20"/>
  <c r="I18" i="20"/>
  <c r="H18" i="20"/>
  <c r="G18" i="20"/>
  <c r="F18" i="20"/>
  <c r="E18" i="20"/>
  <c r="I17" i="20"/>
  <c r="H17" i="20"/>
  <c r="G17" i="20"/>
  <c r="F17" i="20"/>
  <c r="E17" i="20"/>
  <c r="I16" i="20"/>
  <c r="H16" i="20"/>
  <c r="G16" i="20"/>
  <c r="F16" i="20"/>
  <c r="E16" i="20"/>
  <c r="I14" i="20"/>
  <c r="H14" i="20"/>
  <c r="G14" i="20"/>
  <c r="F14" i="20"/>
  <c r="E14" i="20"/>
  <c r="I13" i="20"/>
  <c r="H13" i="20"/>
  <c r="G13" i="20"/>
  <c r="F13" i="20"/>
  <c r="E13" i="20"/>
  <c r="I12" i="20"/>
  <c r="H12" i="20"/>
  <c r="G12" i="20"/>
  <c r="F12" i="20"/>
  <c r="E12" i="20"/>
  <c r="I10" i="20"/>
  <c r="H10" i="20"/>
  <c r="G10" i="20"/>
  <c r="F10" i="20"/>
  <c r="E10" i="20"/>
  <c r="I9" i="20"/>
  <c r="H9" i="20"/>
  <c r="G9" i="20"/>
  <c r="F9" i="20"/>
  <c r="E9" i="20"/>
  <c r="I8" i="20"/>
  <c r="H8" i="20"/>
  <c r="G8" i="20"/>
  <c r="F8" i="20"/>
  <c r="E8" i="20"/>
  <c r="I38" i="5"/>
  <c r="H38" i="5"/>
  <c r="G38" i="5"/>
  <c r="F38" i="5"/>
  <c r="E38" i="5"/>
  <c r="I37" i="5"/>
  <c r="H37" i="5"/>
  <c r="G37" i="5"/>
  <c r="F37" i="5"/>
  <c r="E37" i="5"/>
  <c r="I36" i="5"/>
  <c r="H36" i="5"/>
  <c r="G36" i="5"/>
  <c r="F36" i="5"/>
  <c r="E36" i="5"/>
  <c r="I35" i="5"/>
  <c r="H35" i="5"/>
  <c r="G35" i="5"/>
  <c r="F35" i="5"/>
  <c r="E35" i="5"/>
  <c r="I33" i="5"/>
  <c r="H33" i="5"/>
  <c r="G33" i="5"/>
  <c r="F33" i="5"/>
  <c r="E33" i="5"/>
  <c r="I32" i="5"/>
  <c r="H32" i="5"/>
  <c r="G32" i="5"/>
  <c r="F32" i="5"/>
  <c r="E32" i="5"/>
  <c r="I31" i="5"/>
  <c r="H31" i="5"/>
  <c r="G31" i="5"/>
  <c r="F31" i="5"/>
  <c r="E31" i="5"/>
  <c r="I29" i="5"/>
  <c r="H29" i="5"/>
  <c r="G29" i="5"/>
  <c r="F29" i="5"/>
  <c r="E29" i="5"/>
  <c r="I28" i="5"/>
  <c r="H28" i="5"/>
  <c r="G28" i="5"/>
  <c r="F28" i="5"/>
  <c r="E28" i="5"/>
  <c r="I27" i="5"/>
  <c r="H27" i="5"/>
  <c r="G27" i="5"/>
  <c r="F27" i="5"/>
  <c r="E27" i="5"/>
  <c r="I22" i="5"/>
  <c r="H22" i="5"/>
  <c r="G22" i="5"/>
  <c r="F22" i="5"/>
  <c r="E22" i="5"/>
  <c r="I21" i="5"/>
  <c r="H21" i="5"/>
  <c r="G21" i="5"/>
  <c r="F21" i="5"/>
  <c r="E21" i="5"/>
  <c r="I20" i="5"/>
  <c r="H20" i="5"/>
  <c r="G20" i="5"/>
  <c r="F20" i="5"/>
  <c r="E20" i="5"/>
  <c r="I18" i="5"/>
  <c r="H18" i="5"/>
  <c r="G18" i="5"/>
  <c r="F18" i="5"/>
  <c r="E18" i="5"/>
  <c r="I17" i="5"/>
  <c r="H17" i="5"/>
  <c r="G17" i="5"/>
  <c r="F17" i="5"/>
  <c r="E17" i="5"/>
  <c r="I16" i="5"/>
  <c r="H16" i="5"/>
  <c r="G16" i="5"/>
  <c r="F16" i="5"/>
  <c r="E16" i="5"/>
  <c r="I14" i="5"/>
  <c r="H14" i="5"/>
  <c r="G14" i="5"/>
  <c r="F14" i="5"/>
  <c r="E14" i="5"/>
  <c r="I13" i="5"/>
  <c r="H13" i="5"/>
  <c r="G13" i="5"/>
  <c r="F13" i="5"/>
  <c r="E13" i="5"/>
  <c r="I12" i="5"/>
  <c r="H12" i="5"/>
  <c r="G12" i="5"/>
  <c r="F12" i="5"/>
  <c r="E12" i="5"/>
  <c r="I10" i="5"/>
  <c r="H10" i="5"/>
  <c r="G10" i="5"/>
  <c r="F10" i="5"/>
  <c r="E10" i="5"/>
  <c r="I9" i="5"/>
  <c r="H9" i="5"/>
  <c r="G9" i="5"/>
  <c r="F9" i="5"/>
  <c r="E9" i="5"/>
  <c r="I8" i="5"/>
  <c r="H8" i="5"/>
  <c r="G8" i="5"/>
  <c r="F8" i="5"/>
  <c r="E8" i="5"/>
  <c r="I38" i="14"/>
  <c r="H38" i="14"/>
  <c r="G38" i="14"/>
  <c r="F38" i="14"/>
  <c r="E38" i="14"/>
  <c r="I37" i="14"/>
  <c r="H37" i="14"/>
  <c r="G37" i="14"/>
  <c r="F37" i="14"/>
  <c r="E37" i="14"/>
  <c r="I36" i="14"/>
  <c r="H36" i="14"/>
  <c r="G36" i="14"/>
  <c r="F36" i="14"/>
  <c r="E36" i="14"/>
  <c r="I35" i="14"/>
  <c r="H35" i="14"/>
  <c r="G35" i="14"/>
  <c r="F35" i="14"/>
  <c r="E35" i="14"/>
  <c r="I33" i="14"/>
  <c r="H33" i="14"/>
  <c r="G33" i="14"/>
  <c r="F33" i="14"/>
  <c r="E33" i="14"/>
  <c r="I32" i="14"/>
  <c r="H32" i="14"/>
  <c r="G32" i="14"/>
  <c r="F32" i="14"/>
  <c r="E32" i="14"/>
  <c r="I31" i="14"/>
  <c r="H31" i="14"/>
  <c r="G31" i="14"/>
  <c r="F31" i="14"/>
  <c r="E31" i="14"/>
  <c r="I29" i="14"/>
  <c r="H29" i="14"/>
  <c r="G29" i="14"/>
  <c r="F29" i="14"/>
  <c r="E29" i="14"/>
  <c r="I28" i="14"/>
  <c r="H28" i="14"/>
  <c r="G28" i="14"/>
  <c r="F28" i="14"/>
  <c r="E28" i="14"/>
  <c r="I27" i="14"/>
  <c r="H27" i="14"/>
  <c r="G27" i="14"/>
  <c r="F27" i="14"/>
  <c r="E27" i="14"/>
  <c r="I22" i="14"/>
  <c r="H22" i="14"/>
  <c r="G22" i="14"/>
  <c r="F22" i="14"/>
  <c r="E22" i="14"/>
  <c r="I21" i="14"/>
  <c r="H21" i="14"/>
  <c r="G21" i="14"/>
  <c r="F21" i="14"/>
  <c r="E21" i="14"/>
  <c r="I20" i="14"/>
  <c r="H20" i="14"/>
  <c r="G20" i="14"/>
  <c r="F20" i="14"/>
  <c r="E20" i="14"/>
  <c r="I18" i="14"/>
  <c r="H18" i="14"/>
  <c r="G18" i="14"/>
  <c r="F18" i="14"/>
  <c r="E18" i="14"/>
  <c r="I17" i="14"/>
  <c r="H17" i="14"/>
  <c r="G17" i="14"/>
  <c r="F17" i="14"/>
  <c r="E17" i="14"/>
  <c r="I16" i="14"/>
  <c r="H16" i="14"/>
  <c r="G16" i="14"/>
  <c r="F16" i="14"/>
  <c r="E16" i="14"/>
  <c r="I14" i="14"/>
  <c r="H14" i="14"/>
  <c r="G14" i="14"/>
  <c r="F14" i="14"/>
  <c r="E14" i="14"/>
  <c r="I13" i="14"/>
  <c r="H13" i="14"/>
  <c r="G13" i="14"/>
  <c r="F13" i="14"/>
  <c r="E13" i="14"/>
  <c r="I12" i="14"/>
  <c r="H12" i="14"/>
  <c r="G12" i="14"/>
  <c r="F12" i="14"/>
  <c r="E12" i="14"/>
  <c r="I10" i="14"/>
  <c r="H10" i="14"/>
  <c r="G10" i="14"/>
  <c r="F10" i="14"/>
  <c r="E10" i="14"/>
  <c r="I9" i="14"/>
  <c r="H9" i="14"/>
  <c r="G9" i="14"/>
  <c r="F9" i="14"/>
  <c r="E9" i="14"/>
  <c r="I8" i="14"/>
  <c r="H8" i="14"/>
  <c r="G8" i="14"/>
  <c r="F8" i="14"/>
  <c r="E8" i="14"/>
  <c r="I38" i="15"/>
  <c r="H38" i="15"/>
  <c r="G38" i="15"/>
  <c r="F38" i="15"/>
  <c r="E38" i="15"/>
  <c r="I37" i="15"/>
  <c r="H37" i="15"/>
  <c r="G37" i="15"/>
  <c r="F37" i="15"/>
  <c r="E37" i="15"/>
  <c r="I36" i="15"/>
  <c r="H36" i="15"/>
  <c r="G36" i="15"/>
  <c r="F36" i="15"/>
  <c r="E36" i="15"/>
  <c r="I35" i="15"/>
  <c r="H35" i="15"/>
  <c r="G35" i="15"/>
  <c r="F35" i="15"/>
  <c r="E35" i="15"/>
  <c r="I33" i="15"/>
  <c r="H33" i="15"/>
  <c r="G33" i="15"/>
  <c r="F33" i="15"/>
  <c r="E33" i="15"/>
  <c r="I32" i="15"/>
  <c r="H32" i="15"/>
  <c r="G32" i="15"/>
  <c r="F32" i="15"/>
  <c r="E32" i="15"/>
  <c r="I31" i="15"/>
  <c r="H31" i="15"/>
  <c r="G31" i="15"/>
  <c r="F31" i="15"/>
  <c r="E31" i="15"/>
  <c r="I29" i="15"/>
  <c r="H29" i="15"/>
  <c r="G29" i="15"/>
  <c r="F29" i="15"/>
  <c r="E29" i="15"/>
  <c r="I28" i="15"/>
  <c r="H28" i="15"/>
  <c r="G28" i="15"/>
  <c r="F28" i="15"/>
  <c r="E28" i="15"/>
  <c r="I27" i="15"/>
  <c r="H27" i="15"/>
  <c r="G27" i="15"/>
  <c r="F27" i="15"/>
  <c r="E27" i="15"/>
  <c r="I22" i="15"/>
  <c r="H22" i="15"/>
  <c r="G22" i="15"/>
  <c r="F22" i="15"/>
  <c r="E22" i="15"/>
  <c r="I21" i="15"/>
  <c r="H21" i="15"/>
  <c r="G21" i="15"/>
  <c r="F21" i="15"/>
  <c r="E21" i="15"/>
  <c r="I20" i="15"/>
  <c r="H20" i="15"/>
  <c r="G20" i="15"/>
  <c r="F20" i="15"/>
  <c r="E20" i="15"/>
  <c r="I18" i="15"/>
  <c r="H18" i="15"/>
  <c r="G18" i="15"/>
  <c r="F18" i="15"/>
  <c r="E18" i="15"/>
  <c r="I17" i="15"/>
  <c r="H17" i="15"/>
  <c r="G17" i="15"/>
  <c r="F17" i="15"/>
  <c r="E17" i="15"/>
  <c r="I16" i="15"/>
  <c r="H16" i="15"/>
  <c r="G16" i="15"/>
  <c r="F16" i="15"/>
  <c r="E16" i="15"/>
  <c r="I14" i="15"/>
  <c r="H14" i="15"/>
  <c r="G14" i="15"/>
  <c r="F14" i="15"/>
  <c r="E14" i="15"/>
  <c r="I13" i="15"/>
  <c r="H13" i="15"/>
  <c r="G13" i="15"/>
  <c r="F13" i="15"/>
  <c r="E13" i="15"/>
  <c r="I12" i="15"/>
  <c r="H12" i="15"/>
  <c r="G12" i="15"/>
  <c r="F12" i="15"/>
  <c r="E12" i="15"/>
  <c r="I10" i="15"/>
  <c r="H10" i="15"/>
  <c r="G10" i="15"/>
  <c r="F10" i="15"/>
  <c r="E10" i="15"/>
  <c r="I9" i="15"/>
  <c r="H9" i="15"/>
  <c r="G9" i="15"/>
  <c r="F9" i="15"/>
  <c r="E9" i="15"/>
  <c r="I8" i="15"/>
  <c r="H8" i="15"/>
  <c r="G8" i="15"/>
  <c r="F8" i="15"/>
  <c r="E8" i="15"/>
  <c r="I38" i="19"/>
  <c r="H38" i="19"/>
  <c r="G38" i="19"/>
  <c r="F38" i="19"/>
  <c r="E38" i="19"/>
  <c r="I37" i="19"/>
  <c r="H37" i="19"/>
  <c r="G37" i="19"/>
  <c r="F37" i="19"/>
  <c r="E37" i="19"/>
  <c r="I36" i="19"/>
  <c r="H36" i="19"/>
  <c r="G36" i="19"/>
  <c r="F36" i="19"/>
  <c r="E36" i="19"/>
  <c r="I35" i="19"/>
  <c r="H35" i="19"/>
  <c r="G35" i="19"/>
  <c r="F35" i="19"/>
  <c r="E35" i="19"/>
  <c r="I33" i="19"/>
  <c r="H33" i="19"/>
  <c r="G33" i="19"/>
  <c r="F33" i="19"/>
  <c r="E33" i="19"/>
  <c r="I32" i="19"/>
  <c r="H32" i="19"/>
  <c r="G32" i="19"/>
  <c r="F32" i="19"/>
  <c r="E32" i="19"/>
  <c r="I31" i="19"/>
  <c r="H31" i="19"/>
  <c r="G31" i="19"/>
  <c r="F31" i="19"/>
  <c r="E31" i="19"/>
  <c r="I29" i="19"/>
  <c r="H29" i="19"/>
  <c r="G29" i="19"/>
  <c r="F29" i="19"/>
  <c r="E29" i="19"/>
  <c r="I28" i="19"/>
  <c r="H28" i="19"/>
  <c r="G28" i="19"/>
  <c r="F28" i="19"/>
  <c r="E28" i="19"/>
  <c r="I27" i="19"/>
  <c r="H27" i="19"/>
  <c r="G27" i="19"/>
  <c r="F27" i="19"/>
  <c r="E27" i="19"/>
  <c r="I22" i="19"/>
  <c r="H22" i="19"/>
  <c r="G22" i="19"/>
  <c r="F22" i="19"/>
  <c r="E22" i="19"/>
  <c r="I21" i="19"/>
  <c r="H21" i="19"/>
  <c r="G21" i="19"/>
  <c r="F21" i="19"/>
  <c r="E21" i="19"/>
  <c r="I20" i="19"/>
  <c r="H20" i="19"/>
  <c r="G20" i="19"/>
  <c r="F20" i="19"/>
  <c r="E20" i="19"/>
  <c r="I18" i="19"/>
  <c r="H18" i="19"/>
  <c r="G18" i="19"/>
  <c r="F18" i="19"/>
  <c r="E18" i="19"/>
  <c r="I17" i="19"/>
  <c r="H17" i="19"/>
  <c r="G17" i="19"/>
  <c r="F17" i="19"/>
  <c r="E17" i="19"/>
  <c r="I16" i="19"/>
  <c r="H16" i="19"/>
  <c r="G16" i="19"/>
  <c r="F16" i="19"/>
  <c r="E16" i="19"/>
  <c r="I14" i="19"/>
  <c r="H14" i="19"/>
  <c r="G14" i="19"/>
  <c r="F14" i="19"/>
  <c r="E14" i="19"/>
  <c r="I13" i="19"/>
  <c r="H13" i="19"/>
  <c r="G13" i="19"/>
  <c r="F13" i="19"/>
  <c r="E13" i="19"/>
  <c r="I12" i="19"/>
  <c r="H12" i="19"/>
  <c r="G12" i="19"/>
  <c r="F12" i="19"/>
  <c r="E12" i="19"/>
  <c r="I10" i="19"/>
  <c r="H10" i="19"/>
  <c r="G10" i="19"/>
  <c r="F10" i="19"/>
  <c r="E10" i="19"/>
  <c r="I9" i="19"/>
  <c r="H9" i="19"/>
  <c r="G9" i="19"/>
  <c r="F9" i="19"/>
  <c r="E9" i="19"/>
  <c r="I8" i="19"/>
  <c r="H8" i="19"/>
  <c r="G8" i="19"/>
  <c r="F8" i="19"/>
  <c r="E8" i="19"/>
  <c r="I38" i="18"/>
  <c r="H38" i="18"/>
  <c r="G38" i="18"/>
  <c r="F38" i="18"/>
  <c r="E38" i="18"/>
  <c r="I37" i="18"/>
  <c r="H37" i="18"/>
  <c r="G37" i="18"/>
  <c r="F37" i="18"/>
  <c r="E37" i="18"/>
  <c r="I36" i="18"/>
  <c r="H36" i="18"/>
  <c r="G36" i="18"/>
  <c r="F36" i="18"/>
  <c r="E36" i="18"/>
  <c r="I35" i="18"/>
  <c r="H35" i="18"/>
  <c r="G35" i="18"/>
  <c r="F35" i="18"/>
  <c r="E35" i="18"/>
  <c r="I33" i="18"/>
  <c r="H33" i="18"/>
  <c r="G33" i="18"/>
  <c r="F33" i="18"/>
  <c r="E33" i="18"/>
  <c r="I32" i="18"/>
  <c r="H32" i="18"/>
  <c r="G32" i="18"/>
  <c r="F32" i="18"/>
  <c r="E32" i="18"/>
  <c r="I31" i="18"/>
  <c r="H31" i="18"/>
  <c r="G31" i="18"/>
  <c r="F31" i="18"/>
  <c r="E31" i="18"/>
  <c r="I29" i="18"/>
  <c r="H29" i="18"/>
  <c r="G29" i="18"/>
  <c r="F29" i="18"/>
  <c r="E29" i="18"/>
  <c r="I28" i="18"/>
  <c r="H28" i="18"/>
  <c r="G28" i="18"/>
  <c r="F28" i="18"/>
  <c r="E28" i="18"/>
  <c r="I27" i="18"/>
  <c r="H27" i="18"/>
  <c r="G27" i="18"/>
  <c r="F27" i="18"/>
  <c r="E27" i="18"/>
  <c r="I22" i="18"/>
  <c r="H22" i="18"/>
  <c r="G22" i="18"/>
  <c r="F22" i="18"/>
  <c r="E22" i="18"/>
  <c r="I21" i="18"/>
  <c r="H21" i="18"/>
  <c r="G21" i="18"/>
  <c r="F21" i="18"/>
  <c r="E21" i="18"/>
  <c r="I20" i="18"/>
  <c r="H20" i="18"/>
  <c r="G20" i="18"/>
  <c r="F20" i="18"/>
  <c r="E20" i="18"/>
  <c r="I18" i="18"/>
  <c r="H18" i="18"/>
  <c r="G18" i="18"/>
  <c r="F18" i="18"/>
  <c r="E18" i="18"/>
  <c r="I17" i="18"/>
  <c r="H17" i="18"/>
  <c r="G17" i="18"/>
  <c r="F17" i="18"/>
  <c r="E17" i="18"/>
  <c r="I16" i="18"/>
  <c r="H16" i="18"/>
  <c r="G16" i="18"/>
  <c r="F16" i="18"/>
  <c r="E16" i="18"/>
  <c r="I14" i="18"/>
  <c r="H14" i="18"/>
  <c r="G14" i="18"/>
  <c r="F14" i="18"/>
  <c r="E14" i="18"/>
  <c r="I13" i="18"/>
  <c r="H13" i="18"/>
  <c r="G13" i="18"/>
  <c r="F13" i="18"/>
  <c r="E13" i="18"/>
  <c r="I12" i="18"/>
  <c r="H12" i="18"/>
  <c r="G12" i="18"/>
  <c r="F12" i="18"/>
  <c r="E12" i="18"/>
  <c r="I10" i="18"/>
  <c r="H10" i="18"/>
  <c r="G10" i="18"/>
  <c r="F10" i="18"/>
  <c r="E10" i="18"/>
  <c r="I9" i="18"/>
  <c r="H9" i="18"/>
  <c r="G9" i="18"/>
  <c r="F9" i="18"/>
  <c r="E9" i="18"/>
  <c r="I8" i="18"/>
  <c r="H8" i="18"/>
  <c r="G8" i="18"/>
  <c r="F8" i="18"/>
  <c r="E8" i="18"/>
  <c r="I38" i="17"/>
  <c r="H38" i="17"/>
  <c r="G38" i="17"/>
  <c r="F38" i="17"/>
  <c r="E38" i="17"/>
  <c r="I37" i="17"/>
  <c r="H37" i="17"/>
  <c r="G37" i="17"/>
  <c r="F37" i="17"/>
  <c r="E37" i="17"/>
  <c r="I36" i="17"/>
  <c r="H36" i="17"/>
  <c r="G36" i="17"/>
  <c r="F36" i="17"/>
  <c r="E36" i="17"/>
  <c r="I35" i="17"/>
  <c r="H35" i="17"/>
  <c r="G35" i="17"/>
  <c r="F35" i="17"/>
  <c r="E35" i="17"/>
  <c r="I33" i="17"/>
  <c r="H33" i="17"/>
  <c r="G33" i="17"/>
  <c r="F33" i="17"/>
  <c r="E33" i="17"/>
  <c r="I32" i="17"/>
  <c r="H32" i="17"/>
  <c r="G32" i="17"/>
  <c r="F32" i="17"/>
  <c r="E32" i="17"/>
  <c r="I31" i="17"/>
  <c r="H31" i="17"/>
  <c r="G31" i="17"/>
  <c r="F31" i="17"/>
  <c r="E31" i="17"/>
  <c r="I29" i="17"/>
  <c r="H29" i="17"/>
  <c r="G29" i="17"/>
  <c r="F29" i="17"/>
  <c r="E29" i="17"/>
  <c r="I28" i="17"/>
  <c r="H28" i="17"/>
  <c r="G28" i="17"/>
  <c r="F28" i="17"/>
  <c r="E28" i="17"/>
  <c r="I27" i="17"/>
  <c r="H27" i="17"/>
  <c r="G27" i="17"/>
  <c r="F27" i="17"/>
  <c r="E27" i="17"/>
  <c r="I18" i="17"/>
  <c r="H18" i="17"/>
  <c r="G18" i="17"/>
  <c r="F18" i="17"/>
  <c r="E18" i="17"/>
  <c r="I17" i="17"/>
  <c r="H17" i="17"/>
  <c r="G17" i="17"/>
  <c r="F17" i="17"/>
  <c r="E17" i="17"/>
  <c r="I16" i="17"/>
  <c r="H16" i="17"/>
  <c r="G16" i="17"/>
  <c r="F16" i="17"/>
  <c r="E16" i="17"/>
  <c r="I10" i="17"/>
  <c r="H10" i="17"/>
  <c r="G10" i="17"/>
  <c r="F10" i="17"/>
  <c r="E10" i="17"/>
  <c r="I9" i="17"/>
  <c r="H9" i="17"/>
  <c r="G9" i="17"/>
  <c r="F9" i="17"/>
  <c r="E9" i="17"/>
  <c r="I8" i="17"/>
  <c r="H8" i="17"/>
  <c r="G8" i="17"/>
  <c r="F8" i="17"/>
  <c r="E8" i="17"/>
  <c r="I38" i="16"/>
  <c r="H38" i="16"/>
  <c r="G38" i="16"/>
  <c r="F38" i="16"/>
  <c r="E38" i="16"/>
  <c r="I37" i="16"/>
  <c r="H37" i="16"/>
  <c r="G37" i="16"/>
  <c r="F37" i="16"/>
  <c r="E37" i="16"/>
  <c r="I36" i="16"/>
  <c r="H36" i="16"/>
  <c r="G36" i="16"/>
  <c r="F36" i="16"/>
  <c r="E36" i="16"/>
  <c r="I35" i="16"/>
  <c r="H35" i="16"/>
  <c r="G35" i="16"/>
  <c r="F35" i="16"/>
  <c r="E35" i="16"/>
  <c r="I33" i="16"/>
  <c r="H33" i="16"/>
  <c r="G33" i="16"/>
  <c r="F33" i="16"/>
  <c r="E33" i="16"/>
  <c r="I32" i="16"/>
  <c r="H32" i="16"/>
  <c r="G32" i="16"/>
  <c r="F32" i="16"/>
  <c r="E32" i="16"/>
  <c r="I31" i="16"/>
  <c r="H31" i="16"/>
  <c r="G31" i="16"/>
  <c r="F31" i="16"/>
  <c r="E31" i="16"/>
  <c r="I29" i="16"/>
  <c r="H29" i="16"/>
  <c r="G29" i="16"/>
  <c r="F29" i="16"/>
  <c r="E29" i="16"/>
  <c r="I28" i="16"/>
  <c r="H28" i="16"/>
  <c r="G28" i="16"/>
  <c r="F28" i="16"/>
  <c r="E28" i="16"/>
  <c r="I27" i="16"/>
  <c r="H27" i="16"/>
  <c r="G27" i="16"/>
  <c r="F27" i="16"/>
  <c r="E27" i="16"/>
  <c r="I10" i="16"/>
  <c r="H10" i="16"/>
  <c r="G10" i="16"/>
  <c r="F10" i="16"/>
  <c r="E10" i="16"/>
  <c r="I9" i="16"/>
  <c r="H9" i="16"/>
  <c r="G9" i="16"/>
  <c r="F9" i="16"/>
  <c r="E9" i="16"/>
  <c r="I8" i="16"/>
  <c r="H8" i="16"/>
  <c r="G8" i="16"/>
  <c r="F8" i="16"/>
  <c r="E8" i="16"/>
  <c r="H21" i="4"/>
  <c r="H20" i="4"/>
  <c r="H19" i="4"/>
  <c r="G18" i="4"/>
  <c r="F18" i="4"/>
  <c r="E18" i="4"/>
  <c r="D18" i="4"/>
  <c r="C18" i="4"/>
  <c r="H17" i="4"/>
  <c r="H16" i="4"/>
  <c r="H15" i="4"/>
  <c r="H14" i="4"/>
  <c r="G14" i="4"/>
  <c r="F14" i="4"/>
  <c r="E14" i="4"/>
  <c r="D14" i="4"/>
  <c r="C14" i="4"/>
  <c r="H13" i="4"/>
  <c r="H12" i="4"/>
  <c r="H11" i="4"/>
  <c r="H10" i="4"/>
  <c r="G10" i="4"/>
  <c r="F10" i="4"/>
  <c r="E10" i="4"/>
  <c r="D10" i="4"/>
  <c r="C10" i="4"/>
  <c r="H9" i="4"/>
  <c r="G9" i="4"/>
  <c r="F9" i="4"/>
  <c r="E9" i="4"/>
  <c r="D9" i="4"/>
  <c r="C9" i="4"/>
  <c r="J24" i="3"/>
  <c r="J23" i="3"/>
  <c r="J22" i="3"/>
  <c r="I21" i="3"/>
  <c r="H21" i="3"/>
  <c r="G21" i="3"/>
  <c r="F21" i="3"/>
  <c r="E21" i="3"/>
  <c r="J20" i="3"/>
  <c r="J19" i="3"/>
  <c r="J18" i="3"/>
  <c r="I17" i="3"/>
  <c r="H17" i="3"/>
  <c r="G17" i="3"/>
  <c r="F17" i="3"/>
  <c r="E17" i="3"/>
  <c r="J15" i="3"/>
  <c r="J14" i="3"/>
  <c r="I13" i="3"/>
  <c r="H13" i="3"/>
  <c r="G13" i="3"/>
  <c r="F13" i="3"/>
  <c r="E13" i="3"/>
  <c r="J12" i="3"/>
  <c r="J11" i="3"/>
  <c r="J10" i="3"/>
  <c r="J9" i="3"/>
  <c r="I8" i="3"/>
  <c r="H8" i="3"/>
  <c r="G8" i="3"/>
  <c r="F8" i="3"/>
  <c r="E8" i="3"/>
  <c r="L47" i="2"/>
  <c r="K47" i="2"/>
  <c r="J47" i="2"/>
  <c r="I47" i="2"/>
  <c r="H47" i="2"/>
  <c r="L46" i="2"/>
  <c r="K46" i="2"/>
  <c r="J46" i="2"/>
  <c r="I46" i="2"/>
  <c r="H46" i="2"/>
  <c r="L45" i="2"/>
  <c r="K45" i="2"/>
  <c r="J45" i="2"/>
  <c r="I45" i="2"/>
  <c r="H45" i="2"/>
  <c r="L41" i="2"/>
  <c r="K41" i="2"/>
  <c r="J41" i="2"/>
  <c r="I41" i="2"/>
  <c r="H41" i="2"/>
  <c r="L40" i="2"/>
  <c r="K40" i="2"/>
  <c r="J40" i="2"/>
  <c r="I40" i="2"/>
  <c r="H40" i="2"/>
  <c r="L39" i="2"/>
  <c r="K39" i="2"/>
  <c r="J39" i="2"/>
  <c r="I39" i="2"/>
  <c r="H39" i="2"/>
  <c r="L37" i="2"/>
  <c r="K37" i="2"/>
  <c r="J37" i="2"/>
  <c r="I37" i="2"/>
  <c r="H37" i="2"/>
  <c r="L36" i="2"/>
  <c r="K36" i="2"/>
  <c r="J36" i="2"/>
  <c r="I36" i="2"/>
  <c r="H36" i="2"/>
  <c r="L35" i="2"/>
  <c r="K35" i="2"/>
  <c r="J35" i="2"/>
  <c r="I35" i="2"/>
  <c r="H35" i="2"/>
  <c r="L33" i="2"/>
  <c r="K33" i="2"/>
  <c r="J33" i="2"/>
  <c r="I33" i="2"/>
  <c r="H33" i="2"/>
  <c r="L32" i="2"/>
  <c r="K32" i="2"/>
  <c r="J32" i="2"/>
  <c r="I32" i="2"/>
  <c r="H32" i="2"/>
  <c r="L31" i="2"/>
  <c r="K31" i="2"/>
  <c r="J31" i="2"/>
  <c r="I31" i="2"/>
  <c r="H31" i="2"/>
  <c r="L29" i="2"/>
  <c r="K29" i="2"/>
  <c r="J29" i="2"/>
  <c r="I29" i="2"/>
  <c r="H29" i="2"/>
  <c r="L28" i="2"/>
  <c r="K28" i="2"/>
  <c r="J28" i="2"/>
  <c r="I28" i="2"/>
  <c r="H28" i="2"/>
  <c r="L27" i="2"/>
  <c r="K27" i="2"/>
  <c r="J27" i="2"/>
  <c r="I27" i="2"/>
  <c r="H27" i="2"/>
  <c r="L25" i="2"/>
  <c r="K25" i="2"/>
  <c r="J25" i="2"/>
  <c r="I25" i="2"/>
  <c r="H25" i="2"/>
  <c r="L24" i="2"/>
  <c r="K24" i="2"/>
  <c r="J24" i="2"/>
  <c r="I24" i="2"/>
  <c r="H24" i="2"/>
  <c r="L23" i="2"/>
  <c r="K23" i="2"/>
  <c r="J23" i="2"/>
  <c r="I23" i="2"/>
  <c r="H23" i="2"/>
  <c r="L21" i="2"/>
  <c r="K21" i="2"/>
  <c r="J21" i="2"/>
  <c r="I21" i="2"/>
  <c r="H21" i="2"/>
  <c r="L20" i="2"/>
  <c r="K20" i="2"/>
  <c r="J20" i="2"/>
  <c r="I20" i="2"/>
  <c r="H20" i="2"/>
  <c r="L19" i="2"/>
  <c r="K19" i="2"/>
  <c r="J19" i="2"/>
  <c r="I19" i="2"/>
  <c r="H19" i="2"/>
  <c r="L17" i="2"/>
  <c r="K17" i="2"/>
  <c r="J17" i="2"/>
  <c r="I17" i="2"/>
  <c r="H17" i="2"/>
  <c r="L16" i="2"/>
  <c r="K16" i="2"/>
  <c r="J16" i="2"/>
  <c r="I16" i="2"/>
  <c r="H16" i="2"/>
  <c r="L15" i="2"/>
  <c r="K15" i="2"/>
  <c r="J15" i="2"/>
  <c r="I15" i="2"/>
  <c r="H15" i="2"/>
  <c r="I10" i="1"/>
  <c r="I20" i="16" l="1"/>
  <c r="I52" i="2"/>
  <c r="G21" i="16"/>
  <c r="G22" i="16"/>
  <c r="L7" i="2"/>
  <c r="E20" i="16"/>
  <c r="H20" i="17"/>
  <c r="J54" i="2"/>
  <c r="H20" i="16"/>
  <c r="I13" i="16"/>
  <c r="H52" i="2"/>
  <c r="G20" i="17"/>
  <c r="K52" i="2"/>
  <c r="H22" i="17"/>
  <c r="G20" i="16"/>
  <c r="F16" i="3"/>
  <c r="F7" i="3" s="1"/>
  <c r="G16" i="3"/>
  <c r="G7" i="3" s="1"/>
  <c r="H16" i="3"/>
  <c r="H7" i="3" s="1"/>
  <c r="I16" i="3"/>
  <c r="I7" i="3" s="1"/>
  <c r="J21" i="3"/>
  <c r="E16" i="3"/>
  <c r="E7" i="3" s="1"/>
  <c r="J13" i="3"/>
  <c r="J17" i="3"/>
  <c r="J8" i="3"/>
  <c r="K7" i="2"/>
  <c r="K11" i="2"/>
  <c r="J7" i="2"/>
  <c r="J8" i="2"/>
  <c r="L13" i="2"/>
  <c r="K8" i="2"/>
  <c r="J11" i="2"/>
  <c r="I18" i="16"/>
  <c r="J12" i="2"/>
  <c r="K13" i="2"/>
  <c r="I22" i="16"/>
  <c r="G18" i="16"/>
  <c r="L53" i="2"/>
  <c r="H13" i="17"/>
  <c r="I12" i="2"/>
  <c r="I12" i="16"/>
  <c r="E13" i="16"/>
  <c r="F13" i="16"/>
  <c r="L8" i="2"/>
  <c r="J53" i="2"/>
  <c r="E21" i="16"/>
  <c r="I20" i="17"/>
  <c r="I11" i="2"/>
  <c r="F21" i="16"/>
  <c r="E21" i="17"/>
  <c r="F21" i="17"/>
  <c r="H21" i="16"/>
  <c r="F13" i="17"/>
  <c r="G21" i="17"/>
  <c r="K53" i="2"/>
  <c r="H12" i="2"/>
  <c r="I21" i="16"/>
  <c r="H21" i="17"/>
  <c r="E22" i="16"/>
  <c r="I21" i="17"/>
  <c r="F22" i="16"/>
  <c r="E22" i="17"/>
  <c r="H8" i="2"/>
  <c r="E13" i="17"/>
  <c r="F22" i="17"/>
  <c r="F20" i="16"/>
  <c r="H22" i="16"/>
  <c r="E20" i="17"/>
  <c r="G22" i="17"/>
  <c r="F20" i="17"/>
  <c r="F26" i="22"/>
  <c r="I19" i="20"/>
  <c r="H7" i="22"/>
  <c r="I34" i="21"/>
  <c r="J9" i="22"/>
  <c r="H19" i="21"/>
  <c r="I15" i="22"/>
  <c r="I19" i="19"/>
  <c r="G19" i="20"/>
  <c r="G7" i="21"/>
  <c r="G26" i="21"/>
  <c r="H30" i="18"/>
  <c r="E30" i="15"/>
  <c r="I19" i="14"/>
  <c r="I15" i="17"/>
  <c r="E15" i="19"/>
  <c r="G7" i="14"/>
  <c r="F7" i="16"/>
  <c r="M19" i="2"/>
  <c r="M27" i="2"/>
  <c r="G7" i="22"/>
  <c r="H15" i="22"/>
  <c r="F7" i="21"/>
  <c r="E7" i="16"/>
  <c r="L42" i="2"/>
  <c r="G13" i="17"/>
  <c r="H7" i="18"/>
  <c r="F26" i="19"/>
  <c r="G19" i="15"/>
  <c r="H15" i="14"/>
  <c r="H7" i="16"/>
  <c r="G26" i="16"/>
  <c r="E7" i="17"/>
  <c r="I13" i="17"/>
  <c r="H26" i="19"/>
  <c r="H11" i="15"/>
  <c r="I7" i="14"/>
  <c r="F11" i="14"/>
  <c r="G7" i="5"/>
  <c r="E14" i="17"/>
  <c r="I34" i="5"/>
  <c r="H19" i="20"/>
  <c r="I15" i="21"/>
  <c r="H13" i="2"/>
  <c r="F14" i="17"/>
  <c r="I11" i="18"/>
  <c r="G15" i="15"/>
  <c r="I9" i="2"/>
  <c r="L12" i="2"/>
  <c r="K9" i="2"/>
  <c r="H7" i="2"/>
  <c r="L9" i="2"/>
  <c r="I13" i="2"/>
  <c r="E16" i="16"/>
  <c r="E12" i="17"/>
  <c r="G14" i="17"/>
  <c r="F30" i="15"/>
  <c r="K12" i="2"/>
  <c r="J9" i="2"/>
  <c r="I7" i="2"/>
  <c r="H11" i="2"/>
  <c r="J13" i="2"/>
  <c r="G16" i="16"/>
  <c r="F12" i="17"/>
  <c r="H14" i="17"/>
  <c r="H15" i="18"/>
  <c r="E26" i="19"/>
  <c r="I34" i="15"/>
  <c r="H34" i="22"/>
  <c r="I30" i="16"/>
  <c r="G12" i="17"/>
  <c r="I14" i="17"/>
  <c r="M33" i="2"/>
  <c r="J9" i="17"/>
  <c r="H12" i="17"/>
  <c r="I7" i="18"/>
  <c r="F30" i="18"/>
  <c r="I15" i="14"/>
  <c r="E11" i="5"/>
  <c r="H11" i="20"/>
  <c r="G30" i="20"/>
  <c r="H7" i="21"/>
  <c r="E11" i="21"/>
  <c r="G19" i="22"/>
  <c r="I12" i="17"/>
  <c r="F26" i="15"/>
  <c r="G19" i="14"/>
  <c r="H34" i="5"/>
  <c r="F15" i="20"/>
  <c r="F30" i="21"/>
  <c r="E7" i="22"/>
  <c r="H19" i="22"/>
  <c r="L11" i="2"/>
  <c r="M21" i="2"/>
  <c r="J42" i="2"/>
  <c r="I26" i="19"/>
  <c r="E19" i="15"/>
  <c r="H19" i="14"/>
  <c r="I15" i="5"/>
  <c r="I19" i="22"/>
  <c r="H18" i="16"/>
  <c r="I8" i="2"/>
  <c r="M17" i="2"/>
  <c r="M24" i="2"/>
  <c r="H54" i="2"/>
  <c r="J10" i="16"/>
  <c r="G13" i="16"/>
  <c r="H16" i="16"/>
  <c r="F30" i="16"/>
  <c r="H34" i="16"/>
  <c r="I30" i="17"/>
  <c r="F34" i="17"/>
  <c r="J29" i="15"/>
  <c r="H34" i="15"/>
  <c r="I11" i="14"/>
  <c r="F26" i="14"/>
  <c r="I11" i="21"/>
  <c r="G26" i="22"/>
  <c r="H18" i="2"/>
  <c r="M40" i="2"/>
  <c r="I54" i="2"/>
  <c r="H13" i="16"/>
  <c r="I16" i="16"/>
  <c r="J29" i="16"/>
  <c r="H26" i="17"/>
  <c r="E15" i="18"/>
  <c r="G15" i="18"/>
  <c r="G26" i="19"/>
  <c r="H30" i="15"/>
  <c r="H7" i="14"/>
  <c r="J22" i="14"/>
  <c r="G26" i="5"/>
  <c r="E15" i="20"/>
  <c r="G15" i="21"/>
  <c r="E30" i="21"/>
  <c r="I7" i="22"/>
  <c r="F11" i="22"/>
  <c r="E30" i="22"/>
  <c r="E17" i="16"/>
  <c r="H34" i="18"/>
  <c r="G19" i="19"/>
  <c r="H26" i="14"/>
  <c r="F11" i="5"/>
  <c r="F19" i="5"/>
  <c r="E30" i="5"/>
  <c r="J8" i="20"/>
  <c r="F11" i="21"/>
  <c r="F30" i="22"/>
  <c r="J37" i="22"/>
  <c r="F17" i="16"/>
  <c r="J27" i="16"/>
  <c r="E15" i="22"/>
  <c r="M37" i="2"/>
  <c r="K54" i="2"/>
  <c r="E14" i="16"/>
  <c r="H9" i="2"/>
  <c r="M46" i="2"/>
  <c r="J52" i="2"/>
  <c r="L54" i="2"/>
  <c r="F14" i="16"/>
  <c r="G17" i="16"/>
  <c r="J17" i="17"/>
  <c r="E19" i="18"/>
  <c r="I26" i="18"/>
  <c r="G30" i="19"/>
  <c r="E11" i="15"/>
  <c r="I34" i="14"/>
  <c r="H11" i="5"/>
  <c r="G7" i="20"/>
  <c r="F26" i="20"/>
  <c r="I11" i="22"/>
  <c r="E12" i="16"/>
  <c r="G14" i="16"/>
  <c r="H17" i="16"/>
  <c r="G15" i="19"/>
  <c r="E7" i="21"/>
  <c r="I30" i="21"/>
  <c r="F34" i="22"/>
  <c r="M16" i="2"/>
  <c r="M32" i="2"/>
  <c r="M35" i="2"/>
  <c r="L52" i="2"/>
  <c r="F12" i="16"/>
  <c r="H14" i="16"/>
  <c r="I17" i="16"/>
  <c r="E30" i="16"/>
  <c r="I30" i="19"/>
  <c r="F34" i="19"/>
  <c r="I26" i="15"/>
  <c r="I30" i="14"/>
  <c r="H34" i="14"/>
  <c r="I7" i="20"/>
  <c r="H26" i="20"/>
  <c r="I19" i="21"/>
  <c r="H26" i="22"/>
  <c r="M23" i="2"/>
  <c r="M41" i="2"/>
  <c r="H53" i="2"/>
  <c r="J9" i="16"/>
  <c r="G12" i="16"/>
  <c r="I14" i="16"/>
  <c r="E18" i="16"/>
  <c r="J37" i="16"/>
  <c r="G26" i="17"/>
  <c r="I15" i="19"/>
  <c r="M25" i="2"/>
  <c r="M29" i="2"/>
  <c r="J34" i="2"/>
  <c r="K38" i="2"/>
  <c r="I53" i="2"/>
  <c r="H12" i="16"/>
  <c r="F18" i="16"/>
  <c r="G30" i="16"/>
  <c r="H7" i="17"/>
  <c r="G34" i="18"/>
  <c r="F19" i="19"/>
  <c r="E11" i="14"/>
  <c r="G26" i="14"/>
  <c r="G11" i="5"/>
  <c r="E19" i="5"/>
  <c r="F30" i="5"/>
  <c r="F19" i="21"/>
  <c r="G7" i="19"/>
  <c r="J8" i="19"/>
  <c r="I22" i="2"/>
  <c r="F16" i="16"/>
  <c r="G30" i="17"/>
  <c r="H26" i="18"/>
  <c r="F7" i="19"/>
  <c r="H26" i="15"/>
  <c r="I26" i="14"/>
  <c r="F30" i="14"/>
  <c r="F26" i="5"/>
  <c r="H7" i="20"/>
  <c r="G26" i="20"/>
  <c r="G11" i="21"/>
  <c r="K18" i="2"/>
  <c r="L22" i="2"/>
  <c r="H30" i="2"/>
  <c r="I34" i="2"/>
  <c r="L48" i="2"/>
  <c r="L50" i="2" s="1"/>
  <c r="F34" i="16"/>
  <c r="J29" i="17"/>
  <c r="I34" i="17"/>
  <c r="G7" i="18"/>
  <c r="F15" i="18"/>
  <c r="F26" i="18"/>
  <c r="G30" i="18"/>
  <c r="J20" i="19"/>
  <c r="H30" i="19"/>
  <c r="H7" i="15"/>
  <c r="J17" i="14"/>
  <c r="E26" i="14"/>
  <c r="G30" i="14"/>
  <c r="J20" i="20"/>
  <c r="H30" i="20"/>
  <c r="J35" i="20"/>
  <c r="F7" i="22"/>
  <c r="E26" i="22"/>
  <c r="G34" i="16"/>
  <c r="I7" i="17"/>
  <c r="E26" i="17"/>
  <c r="H19" i="15"/>
  <c r="F34" i="15"/>
  <c r="H7" i="5"/>
  <c r="G19" i="5"/>
  <c r="I7" i="21"/>
  <c r="G19" i="21"/>
  <c r="J29" i="21"/>
  <c r="G30" i="22"/>
  <c r="M15" i="2"/>
  <c r="H22" i="2"/>
  <c r="I26" i="2"/>
  <c r="I48" i="2"/>
  <c r="I49" i="2" s="1"/>
  <c r="J8" i="16"/>
  <c r="F26" i="16"/>
  <c r="F26" i="17"/>
  <c r="J13" i="18"/>
  <c r="I30" i="18"/>
  <c r="E34" i="18"/>
  <c r="H7" i="19"/>
  <c r="J12" i="19"/>
  <c r="G11" i="19"/>
  <c r="F11" i="15"/>
  <c r="I19" i="15"/>
  <c r="G34" i="15"/>
  <c r="G15" i="14"/>
  <c r="I7" i="5"/>
  <c r="J14" i="5"/>
  <c r="H19" i="5"/>
  <c r="G34" i="5"/>
  <c r="H15" i="20"/>
  <c r="G34" i="20"/>
  <c r="J9" i="21"/>
  <c r="H34" i="17"/>
  <c r="K30" i="2"/>
  <c r="L34" i="2"/>
  <c r="I34" i="16"/>
  <c r="J33" i="17"/>
  <c r="G34" i="17"/>
  <c r="I15" i="18"/>
  <c r="J32" i="18"/>
  <c r="F34" i="18"/>
  <c r="F11" i="19"/>
  <c r="H19" i="19"/>
  <c r="G34" i="19"/>
  <c r="J9" i="5"/>
  <c r="I19" i="5"/>
  <c r="F11" i="20"/>
  <c r="J26" i="2"/>
  <c r="H42" i="2"/>
  <c r="I18" i="2"/>
  <c r="M36" i="2"/>
  <c r="K48" i="2"/>
  <c r="K49" i="2" s="1"/>
  <c r="G7" i="16"/>
  <c r="H26" i="16"/>
  <c r="F7" i="18"/>
  <c r="J17" i="18"/>
  <c r="F19" i="18"/>
  <c r="J29" i="18"/>
  <c r="H34" i="19"/>
  <c r="J38" i="19"/>
  <c r="G7" i="15"/>
  <c r="F7" i="5"/>
  <c r="H15" i="5"/>
  <c r="J21" i="5"/>
  <c r="I30" i="5"/>
  <c r="G11" i="20"/>
  <c r="J29" i="20"/>
  <c r="I34" i="20"/>
  <c r="J21" i="21"/>
  <c r="F26" i="21"/>
  <c r="H30" i="21"/>
  <c r="I26" i="22"/>
  <c r="G34" i="22"/>
  <c r="J18" i="2"/>
  <c r="H34" i="2"/>
  <c r="I38" i="2"/>
  <c r="I26" i="16"/>
  <c r="J33" i="16"/>
  <c r="I26" i="17"/>
  <c r="J31" i="17"/>
  <c r="J8" i="18"/>
  <c r="G19" i="18"/>
  <c r="I19" i="18"/>
  <c r="H11" i="19"/>
  <c r="I11" i="15"/>
  <c r="G26" i="15"/>
  <c r="G11" i="14"/>
  <c r="J29" i="14"/>
  <c r="H26" i="5"/>
  <c r="J21" i="20"/>
  <c r="G11" i="22"/>
  <c r="J29" i="22"/>
  <c r="K22" i="2"/>
  <c r="L26" i="2"/>
  <c r="M28" i="2"/>
  <c r="J38" i="2"/>
  <c r="K42" i="2"/>
  <c r="M47" i="2"/>
  <c r="I7" i="16"/>
  <c r="J28" i="16"/>
  <c r="F15" i="17"/>
  <c r="G15" i="17"/>
  <c r="F30" i="17"/>
  <c r="J14" i="18"/>
  <c r="H19" i="18"/>
  <c r="E26" i="18"/>
  <c r="I34" i="18"/>
  <c r="I11" i="19"/>
  <c r="F15" i="15"/>
  <c r="J36" i="14"/>
  <c r="I26" i="5"/>
  <c r="I11" i="20"/>
  <c r="I30" i="20"/>
  <c r="H11" i="21"/>
  <c r="H26" i="21"/>
  <c r="H34" i="21"/>
  <c r="H11" i="22"/>
  <c r="J21" i="22"/>
  <c r="I34" i="22"/>
  <c r="H26" i="2"/>
  <c r="I30" i="2"/>
  <c r="I26" i="21"/>
  <c r="G7" i="17"/>
  <c r="L18" i="2"/>
  <c r="M20" i="2"/>
  <c r="J30" i="2"/>
  <c r="K34" i="2"/>
  <c r="L38" i="2"/>
  <c r="M39" i="2"/>
  <c r="M45" i="2"/>
  <c r="H15" i="17"/>
  <c r="H30" i="17"/>
  <c r="E34" i="17"/>
  <c r="J37" i="17"/>
  <c r="G26" i="18"/>
  <c r="I7" i="19"/>
  <c r="F15" i="19"/>
  <c r="F30" i="19"/>
  <c r="I34" i="19"/>
  <c r="G11" i="15"/>
  <c r="H15" i="15"/>
  <c r="F15" i="14"/>
  <c r="G34" i="14"/>
  <c r="I11" i="5"/>
  <c r="F15" i="21"/>
  <c r="I30" i="22"/>
  <c r="I15" i="15"/>
  <c r="G30" i="15"/>
  <c r="F15" i="5"/>
  <c r="G30" i="5"/>
  <c r="J10" i="20"/>
  <c r="J10" i="22"/>
  <c r="H11" i="18"/>
  <c r="J21" i="18"/>
  <c r="J22" i="2"/>
  <c r="K26" i="2"/>
  <c r="L30" i="2"/>
  <c r="M31" i="2"/>
  <c r="H38" i="2"/>
  <c r="I42" i="2"/>
  <c r="J48" i="2"/>
  <c r="J49" i="2" s="1"/>
  <c r="H30" i="16"/>
  <c r="F7" i="17"/>
  <c r="J32" i="17"/>
  <c r="J9" i="18"/>
  <c r="G11" i="18"/>
  <c r="E30" i="18"/>
  <c r="H15" i="19"/>
  <c r="F7" i="15"/>
  <c r="J17" i="15"/>
  <c r="J37" i="15"/>
  <c r="I15" i="20"/>
  <c r="F30" i="20"/>
  <c r="J9" i="19"/>
  <c r="J21" i="19"/>
  <c r="J35" i="19"/>
  <c r="J8" i="15"/>
  <c r="J13" i="15"/>
  <c r="J16" i="5"/>
  <c r="E15" i="5"/>
  <c r="E26" i="16"/>
  <c r="J18" i="17"/>
  <c r="J12" i="18"/>
  <c r="J14" i="19"/>
  <c r="J28" i="19"/>
  <c r="J21" i="15"/>
  <c r="E7" i="14"/>
  <c r="J16" i="21"/>
  <c r="E15" i="21"/>
  <c r="H48" i="2"/>
  <c r="J16" i="17"/>
  <c r="J10" i="18"/>
  <c r="E7" i="19"/>
  <c r="E19" i="19"/>
  <c r="J33" i="19"/>
  <c r="J16" i="15"/>
  <c r="F19" i="15"/>
  <c r="J35" i="15"/>
  <c r="E34" i="15"/>
  <c r="F7" i="14"/>
  <c r="J31" i="14"/>
  <c r="E30" i="14"/>
  <c r="E7" i="5"/>
  <c r="G15" i="5"/>
  <c r="G15" i="20"/>
  <c r="J35" i="17"/>
  <c r="J38" i="17"/>
  <c r="J37" i="18"/>
  <c r="J17" i="19"/>
  <c r="J31" i="19"/>
  <c r="I7" i="15"/>
  <c r="H30" i="5"/>
  <c r="J22" i="20"/>
  <c r="I26" i="20"/>
  <c r="F15" i="22"/>
  <c r="J10" i="17"/>
  <c r="J36" i="17"/>
  <c r="J27" i="18"/>
  <c r="J10" i="19"/>
  <c r="J22" i="19"/>
  <c r="J36" i="19"/>
  <c r="J9" i="15"/>
  <c r="J14" i="15"/>
  <c r="E19" i="14"/>
  <c r="H30" i="14"/>
  <c r="E34" i="14"/>
  <c r="E26" i="20"/>
  <c r="E19" i="21"/>
  <c r="G15" i="22"/>
  <c r="J36" i="22"/>
  <c r="E34" i="22"/>
  <c r="J8" i="17"/>
  <c r="J28" i="18"/>
  <c r="J35" i="18"/>
  <c r="J29" i="19"/>
  <c r="I30" i="15"/>
  <c r="J9" i="14"/>
  <c r="F19" i="14"/>
  <c r="F34" i="14"/>
  <c r="J35" i="5"/>
  <c r="E34" i="5"/>
  <c r="F7" i="20"/>
  <c r="G30" i="21"/>
  <c r="J35" i="16"/>
  <c r="J38" i="16"/>
  <c r="E11" i="18"/>
  <c r="E34" i="19"/>
  <c r="J12" i="15"/>
  <c r="F34" i="5"/>
  <c r="F19" i="20"/>
  <c r="F34" i="20"/>
  <c r="J22" i="22"/>
  <c r="J36" i="16"/>
  <c r="E15" i="17"/>
  <c r="J27" i="17"/>
  <c r="E30" i="17"/>
  <c r="F11" i="18"/>
  <c r="J22" i="18"/>
  <c r="J33" i="18"/>
  <c r="J13" i="19"/>
  <c r="J27" i="19"/>
  <c r="E7" i="15"/>
  <c r="J35" i="21"/>
  <c r="E34" i="21"/>
  <c r="J31" i="16"/>
  <c r="E34" i="16"/>
  <c r="J28" i="17"/>
  <c r="E7" i="18"/>
  <c r="J20" i="18"/>
  <c r="J38" i="18"/>
  <c r="J18" i="19"/>
  <c r="J32" i="19"/>
  <c r="H11" i="14"/>
  <c r="E15" i="14"/>
  <c r="H34" i="20"/>
  <c r="H15" i="21"/>
  <c r="F34" i="21"/>
  <c r="E19" i="22"/>
  <c r="J32" i="16"/>
  <c r="J18" i="18"/>
  <c r="J31" i="18"/>
  <c r="E11" i="19"/>
  <c r="J37" i="19"/>
  <c r="J10" i="15"/>
  <c r="E15" i="15"/>
  <c r="G34" i="21"/>
  <c r="F19" i="22"/>
  <c r="H30" i="22"/>
  <c r="J16" i="18"/>
  <c r="J36" i="18"/>
  <c r="J16" i="19"/>
  <c r="E30" i="19"/>
  <c r="J10" i="14"/>
  <c r="J36" i="20"/>
  <c r="J27" i="15"/>
  <c r="J33" i="14"/>
  <c r="J13" i="5"/>
  <c r="J27" i="5"/>
  <c r="E7" i="20"/>
  <c r="E19" i="20"/>
  <c r="J33" i="20"/>
  <c r="J13" i="21"/>
  <c r="J27" i="21"/>
  <c r="J33" i="22"/>
  <c r="J18" i="15"/>
  <c r="J32" i="15"/>
  <c r="J12" i="14"/>
  <c r="J38" i="14"/>
  <c r="J18" i="5"/>
  <c r="J32" i="5"/>
  <c r="J12" i="20"/>
  <c r="J38" i="20"/>
  <c r="J18" i="21"/>
  <c r="J32" i="21"/>
  <c r="J12" i="22"/>
  <c r="J38" i="22"/>
  <c r="J37" i="5"/>
  <c r="J17" i="20"/>
  <c r="J31" i="20"/>
  <c r="J37" i="21"/>
  <c r="J17" i="22"/>
  <c r="J31" i="22"/>
  <c r="J28" i="15"/>
  <c r="J8" i="14"/>
  <c r="J20" i="14"/>
  <c r="J28" i="5"/>
  <c r="E34" i="20"/>
  <c r="J14" i="21"/>
  <c r="J28" i="21"/>
  <c r="J8" i="22"/>
  <c r="J20" i="22"/>
  <c r="J33" i="15"/>
  <c r="J13" i="14"/>
  <c r="J27" i="14"/>
  <c r="J33" i="5"/>
  <c r="J13" i="20"/>
  <c r="J27" i="20"/>
  <c r="J33" i="21"/>
  <c r="J13" i="22"/>
  <c r="J27" i="22"/>
  <c r="E26" i="15"/>
  <c r="J38" i="15"/>
  <c r="J18" i="14"/>
  <c r="J32" i="14"/>
  <c r="J12" i="5"/>
  <c r="E26" i="5"/>
  <c r="J38" i="5"/>
  <c r="J18" i="20"/>
  <c r="J32" i="20"/>
  <c r="J12" i="21"/>
  <c r="E26" i="21"/>
  <c r="J38" i="21"/>
  <c r="J18" i="22"/>
  <c r="J32" i="22"/>
  <c r="J31" i="15"/>
  <c r="J37" i="14"/>
  <c r="J17" i="5"/>
  <c r="J31" i="5"/>
  <c r="E11" i="20"/>
  <c r="J37" i="20"/>
  <c r="J17" i="21"/>
  <c r="J31" i="21"/>
  <c r="E11" i="22"/>
  <c r="J22" i="15"/>
  <c r="J36" i="15"/>
  <c r="J16" i="14"/>
  <c r="J10" i="5"/>
  <c r="J22" i="5"/>
  <c r="J36" i="5"/>
  <c r="J16" i="20"/>
  <c r="E30" i="20"/>
  <c r="J10" i="21"/>
  <c r="J22" i="21"/>
  <c r="J36" i="21"/>
  <c r="J16" i="22"/>
  <c r="J21" i="14"/>
  <c r="J35" i="14"/>
  <c r="J29" i="5"/>
  <c r="J9" i="20"/>
  <c r="J35" i="22"/>
  <c r="J20" i="15"/>
  <c r="J14" i="14"/>
  <c r="J28" i="14"/>
  <c r="J8" i="5"/>
  <c r="J20" i="5"/>
  <c r="J14" i="20"/>
  <c r="J28" i="20"/>
  <c r="J8" i="21"/>
  <c r="J20" i="21"/>
  <c r="J14" i="22"/>
  <c r="J28" i="22"/>
  <c r="G19" i="16" l="1"/>
  <c r="J10" i="2"/>
  <c r="J20" i="16"/>
  <c r="H19" i="17"/>
  <c r="J14" i="2"/>
  <c r="K14" i="2"/>
  <c r="J16" i="3"/>
  <c r="E19" i="17"/>
  <c r="J7" i="3"/>
  <c r="F15" i="30" s="1"/>
  <c r="I19" i="16"/>
  <c r="K10" i="2"/>
  <c r="I14" i="2"/>
  <c r="I11" i="16"/>
  <c r="J22" i="16"/>
  <c r="E19" i="16"/>
  <c r="J22" i="17"/>
  <c r="G19" i="17"/>
  <c r="F19" i="17"/>
  <c r="F25" i="15"/>
  <c r="I19" i="17"/>
  <c r="L10" i="2"/>
  <c r="I25" i="15"/>
  <c r="K55" i="2"/>
  <c r="J55" i="2"/>
  <c r="M9" i="2"/>
  <c r="G15" i="16"/>
  <c r="F11" i="16"/>
  <c r="F19" i="16"/>
  <c r="J21" i="17"/>
  <c r="J20" i="17"/>
  <c r="M8" i="2"/>
  <c r="J13" i="17"/>
  <c r="H19" i="16"/>
  <c r="M12" i="2"/>
  <c r="I25" i="16"/>
  <c r="J21" i="16"/>
  <c r="L14" i="2"/>
  <c r="F25" i="22"/>
  <c r="H11" i="17"/>
  <c r="J7" i="22"/>
  <c r="J11" i="21"/>
  <c r="M13" i="2"/>
  <c r="H25" i="15"/>
  <c r="F25" i="14"/>
  <c r="F15" i="16"/>
  <c r="I55" i="2"/>
  <c r="J15" i="19"/>
  <c r="K50" i="2"/>
  <c r="H14" i="2"/>
  <c r="J26" i="14"/>
  <c r="J7" i="21"/>
  <c r="H25" i="14"/>
  <c r="G25" i="17"/>
  <c r="F11" i="17"/>
  <c r="I11" i="17"/>
  <c r="J11" i="14"/>
  <c r="J34" i="5"/>
  <c r="H55" i="2"/>
  <c r="G25" i="18"/>
  <c r="J30" i="18"/>
  <c r="H25" i="22"/>
  <c r="H25" i="19"/>
  <c r="H25" i="18"/>
  <c r="J26" i="19"/>
  <c r="E15" i="16"/>
  <c r="J14" i="17"/>
  <c r="J7" i="16"/>
  <c r="J11" i="15"/>
  <c r="M7" i="2"/>
  <c r="H11" i="16"/>
  <c r="M18" i="2"/>
  <c r="J30" i="16"/>
  <c r="I25" i="18"/>
  <c r="E25" i="18"/>
  <c r="J26" i="22"/>
  <c r="J15" i="22"/>
  <c r="M34" i="2"/>
  <c r="M30" i="2"/>
  <c r="J14" i="16"/>
  <c r="J13" i="16"/>
  <c r="G11" i="17"/>
  <c r="J16" i="16"/>
  <c r="G25" i="22"/>
  <c r="H25" i="20"/>
  <c r="L55" i="2"/>
  <c r="E11" i="16"/>
  <c r="J12" i="17"/>
  <c r="J15" i="18"/>
  <c r="F25" i="5"/>
  <c r="J19" i="18"/>
  <c r="E11" i="17"/>
  <c r="J15" i="20"/>
  <c r="J7" i="19"/>
  <c r="J7" i="17"/>
  <c r="I25" i="21"/>
  <c r="J11" i="5"/>
  <c r="J12" i="16"/>
  <c r="I25" i="19"/>
  <c r="J19" i="15"/>
  <c r="M53" i="2"/>
  <c r="J30" i="5"/>
  <c r="I15" i="16"/>
  <c r="M11" i="2"/>
  <c r="J11" i="20"/>
  <c r="J34" i="22"/>
  <c r="J26" i="17"/>
  <c r="J7" i="20"/>
  <c r="J7" i="18"/>
  <c r="J26" i="18"/>
  <c r="I10" i="2"/>
  <c r="G25" i="19"/>
  <c r="H25" i="17"/>
  <c r="I25" i="14"/>
  <c r="F25" i="21"/>
  <c r="J34" i="16"/>
  <c r="H25" i="21"/>
  <c r="G25" i="20"/>
  <c r="G25" i="16"/>
  <c r="F25" i="18"/>
  <c r="H15" i="16"/>
  <c r="G11" i="16"/>
  <c r="J17" i="16"/>
  <c r="J30" i="22"/>
  <c r="J15" i="15"/>
  <c r="G25" i="14"/>
  <c r="I25" i="20"/>
  <c r="I25" i="5"/>
  <c r="J19" i="5"/>
  <c r="J11" i="22"/>
  <c r="J15" i="14"/>
  <c r="J15" i="17"/>
  <c r="J7" i="5"/>
  <c r="M42" i="2"/>
  <c r="G25" i="5"/>
  <c r="F25" i="19"/>
  <c r="I25" i="17"/>
  <c r="M54" i="2"/>
  <c r="G25" i="21"/>
  <c r="E25" i="14"/>
  <c r="M38" i="2"/>
  <c r="J18" i="16"/>
  <c r="M52" i="2"/>
  <c r="H10" i="2"/>
  <c r="J30" i="20"/>
  <c r="J30" i="19"/>
  <c r="J11" i="19"/>
  <c r="M22" i="2"/>
  <c r="M26" i="2"/>
  <c r="J30" i="14"/>
  <c r="J50" i="2"/>
  <c r="J34" i="18"/>
  <c r="F25" i="20"/>
  <c r="J34" i="17"/>
  <c r="J19" i="22"/>
  <c r="J19" i="21"/>
  <c r="J34" i="15"/>
  <c r="F25" i="17"/>
  <c r="J30" i="15"/>
  <c r="L49" i="2"/>
  <c r="I50" i="2"/>
  <c r="J30" i="17"/>
  <c r="J34" i="19"/>
  <c r="G25" i="15"/>
  <c r="H25" i="16"/>
  <c r="F25" i="16"/>
  <c r="J19" i="14"/>
  <c r="H25" i="5"/>
  <c r="J19" i="19"/>
  <c r="I25" i="22"/>
  <c r="J26" i="21"/>
  <c r="E25" i="21"/>
  <c r="J34" i="20"/>
  <c r="E25" i="17"/>
  <c r="J26" i="16"/>
  <c r="E25" i="16"/>
  <c r="H49" i="2"/>
  <c r="M48" i="2"/>
  <c r="M49" i="2" s="1"/>
  <c r="H50" i="2"/>
  <c r="J15" i="5"/>
  <c r="E25" i="22"/>
  <c r="J26" i="20"/>
  <c r="E25" i="20"/>
  <c r="J15" i="21"/>
  <c r="J34" i="14"/>
  <c r="J26" i="5"/>
  <c r="E25" i="5"/>
  <c r="J19" i="20"/>
  <c r="E25" i="19"/>
  <c r="J34" i="21"/>
  <c r="J11" i="18"/>
  <c r="J7" i="14"/>
  <c r="J30" i="21"/>
  <c r="J7" i="15"/>
  <c r="J26" i="15"/>
  <c r="E25" i="15"/>
  <c r="J43" i="2" l="1"/>
  <c r="J44" i="2" s="1"/>
  <c r="J51" i="2" s="1"/>
  <c r="K43" i="2"/>
  <c r="K44" i="2" s="1"/>
  <c r="K51" i="2" s="1"/>
  <c r="I43" i="2"/>
  <c r="I44" i="2" s="1"/>
  <c r="I51" i="2" s="1"/>
  <c r="L43" i="2"/>
  <c r="L44" i="2" s="1"/>
  <c r="L51" i="2" s="1"/>
  <c r="M14" i="2"/>
  <c r="C14" i="30" s="1"/>
  <c r="J19" i="17"/>
  <c r="J19" i="16"/>
  <c r="H43" i="2"/>
  <c r="H44" i="2" s="1"/>
  <c r="H51" i="2" s="1"/>
  <c r="H56" i="2" s="1"/>
  <c r="J25" i="5"/>
  <c r="M55" i="2"/>
  <c r="C15" i="30" s="1"/>
  <c r="J15" i="16"/>
  <c r="J25" i="20"/>
  <c r="J25" i="17"/>
  <c r="D14" i="30" s="1"/>
  <c r="J25" i="22"/>
  <c r="J25" i="16"/>
  <c r="D13" i="30" s="1"/>
  <c r="J11" i="17"/>
  <c r="J11" i="16"/>
  <c r="M10" i="2"/>
  <c r="C13" i="30" s="1"/>
  <c r="J25" i="18"/>
  <c r="J25" i="19"/>
  <c r="M50" i="2"/>
  <c r="J25" i="14"/>
  <c r="J25" i="15"/>
  <c r="J25" i="21"/>
  <c r="J56" i="2" l="1"/>
  <c r="F6" i="1" s="1"/>
  <c r="F9" i="1" s="1"/>
  <c r="L56" i="2"/>
  <c r="H6" i="1" s="1"/>
  <c r="I56" i="2"/>
  <c r="E6" i="1" s="1"/>
  <c r="K56" i="2"/>
  <c r="G6" i="1" s="1"/>
  <c r="E14" i="30"/>
  <c r="E13" i="30"/>
  <c r="M43" i="2"/>
  <c r="M44" i="2" s="1"/>
  <c r="M51" i="2"/>
  <c r="E8" i="1" l="1"/>
  <c r="E7" i="1"/>
  <c r="E9" i="1"/>
  <c r="G8" i="1"/>
  <c r="G11" i="1" s="1"/>
  <c r="G9" i="1"/>
  <c r="G7" i="1"/>
  <c r="H9" i="1"/>
  <c r="H7" i="1"/>
  <c r="H8" i="1"/>
  <c r="F8" i="1"/>
  <c r="F7" i="1"/>
  <c r="F11" i="1"/>
  <c r="N50" i="2"/>
  <c r="N44" i="2"/>
  <c r="M56" i="2"/>
  <c r="C11" i="30" s="1"/>
  <c r="D6" i="1"/>
  <c r="H11" i="1" l="1"/>
  <c r="E11" i="1"/>
  <c r="D7" i="1"/>
  <c r="I7" i="1" s="1"/>
  <c r="D8" i="1"/>
  <c r="D9" i="1"/>
  <c r="I9" i="1" s="1"/>
  <c r="I6" i="1"/>
  <c r="N53" i="2"/>
  <c r="N55" i="2"/>
  <c r="I8" i="1" l="1"/>
  <c r="D11" i="1"/>
  <c r="I11" i="1" l="1"/>
</calcChain>
</file>

<file path=xl/sharedStrings.xml><?xml version="1.0" encoding="utf-8"?>
<sst xmlns="http://schemas.openxmlformats.org/spreadsheetml/2006/main" count="7431" uniqueCount="847">
  <si>
    <t>C.G. - COÛTS DE GESTION GLOBALISÉS POUR LE PROGRAMME</t>
  </si>
  <si>
    <t>RUBRIQUES</t>
  </si>
  <si>
    <t>TOTAL</t>
  </si>
  <si>
    <t>TOTAL COÛTS DE GESTION</t>
  </si>
  <si>
    <t>1. TOTAL PERSONNEL</t>
  </si>
  <si>
    <r>
      <t>1.1 Salaires</t>
    </r>
    <r>
      <rPr>
        <vertAlign val="superscript"/>
        <sz val="11"/>
        <color theme="1"/>
        <rFont val="Calibri"/>
        <family val="2"/>
        <scheme val="minor"/>
      </rPr>
      <t>1</t>
    </r>
    <r>
      <rPr>
        <sz val="11"/>
        <color theme="1"/>
        <rFont val="Calibri"/>
        <family val="2"/>
        <scheme val="minor"/>
      </rPr>
      <t xml:space="preserve"> au siège</t>
    </r>
  </si>
  <si>
    <r>
      <t>1.2 Salaires</t>
    </r>
    <r>
      <rPr>
        <vertAlign val="superscript"/>
        <sz val="11"/>
        <color theme="1"/>
        <rFont val="Calibri"/>
        <family val="2"/>
        <scheme val="minor"/>
      </rPr>
      <t>1</t>
    </r>
    <r>
      <rPr>
        <sz val="11"/>
        <color theme="1"/>
        <rFont val="Calibri"/>
        <family val="2"/>
        <scheme val="minor"/>
      </rPr>
      <t xml:space="preserve"> des expatriés</t>
    </r>
  </si>
  <si>
    <t>2. TOTAL ÉVALUATION &amp; AUDIT</t>
  </si>
  <si>
    <t>2.1 Coûts d'audit</t>
  </si>
  <si>
    <t>2.2 Coûts d'évaluation</t>
  </si>
  <si>
    <t>3.1 Investissements</t>
  </si>
  <si>
    <t>3.2 Fonctionnement</t>
  </si>
  <si>
    <r>
      <rPr>
        <vertAlign val="superscript"/>
        <sz val="10"/>
        <color theme="1"/>
        <rFont val="Calibri"/>
        <family val="2"/>
        <scheme val="minor"/>
      </rPr>
      <t>1</t>
    </r>
    <r>
      <rPr>
        <sz val="10"/>
        <color theme="1"/>
        <rFont val="Calibri"/>
        <family val="2"/>
        <scheme val="minor"/>
      </rPr>
      <t xml:space="preserve"> Salaire du personnel : montants bruts incluant les charges de sécurité sociale et les autres coûts liés</t>
    </r>
  </si>
  <si>
    <r>
      <t>1.3 Salaires</t>
    </r>
    <r>
      <rPr>
        <vertAlign val="superscript"/>
        <sz val="11"/>
        <color theme="1"/>
        <rFont val="Calibri"/>
        <family val="2"/>
        <scheme val="minor"/>
      </rPr>
      <t>1</t>
    </r>
    <r>
      <rPr>
        <sz val="11"/>
        <color theme="1"/>
        <rFont val="Calibri"/>
        <family val="2"/>
        <scheme val="minor"/>
      </rPr>
      <t xml:space="preserve"> du personnel local</t>
    </r>
  </si>
  <si>
    <t>C.A. - COÛTS D'ADMINISTRATION GLOBALISÉS POUR LE PROGRAMME</t>
  </si>
  <si>
    <r>
      <rPr>
        <u/>
        <sz val="10"/>
        <color theme="1"/>
        <rFont val="Calibri"/>
        <family val="2"/>
        <scheme val="minor"/>
      </rPr>
      <t>AR 2016 - Art. 1er, 13° "coûts d'administration" :</t>
    </r>
    <r>
      <rPr>
        <sz val="10"/>
        <color theme="1"/>
        <rFont val="Calibri"/>
        <family val="2"/>
        <scheme val="minor"/>
      </rPr>
      <t xml:space="preserve"> les coûts engagés par une organisation de membres accréditée pour, au nom de ses membres, composer, formuler, introduire, coordonner, suivre, justifier et administrer le programme identifié et mis en œuvre par ses membres non accrédités et/ou les partenaires de ses membres et dans lequel l'organisation accréditée ne joue pas de rôle opérationnel ;</t>
    </r>
  </si>
  <si>
    <r>
      <rPr>
        <u/>
        <sz val="10"/>
        <color theme="1"/>
        <rFont val="Calibri"/>
        <family val="2"/>
        <scheme val="minor"/>
      </rPr>
      <t>AR 2016 - Art. 1er, 12° "coûts de structure" :</t>
    </r>
    <r>
      <rPr>
        <sz val="10"/>
        <color theme="1"/>
        <rFont val="Calibri"/>
        <family val="2"/>
        <scheme val="minor"/>
      </rPr>
      <t xml:space="preserve"> les coûts qui sont liés à la réalisation de l'objet social de l’organisation subventionnée et, bien qu'ils soient influencés par la mise en œuvre de l'intervention de coopération au développement, ne sont ni isolables ni imputables sur le budget de cette intervention ;</t>
    </r>
  </si>
  <si>
    <t>TOTAL COÛTS D'ADMINISTRATION</t>
  </si>
  <si>
    <t>1. TOTAL INVESTISSEMENTS</t>
  </si>
  <si>
    <t>2. TOTAL FONCTIONNEMENT</t>
  </si>
  <si>
    <r>
      <t>3. TOTAL PERSONNEL</t>
    </r>
    <r>
      <rPr>
        <b/>
        <vertAlign val="superscript"/>
        <sz val="11"/>
        <color theme="1"/>
        <rFont val="Calibri"/>
        <family val="2"/>
        <scheme val="minor"/>
      </rPr>
      <t>1</t>
    </r>
  </si>
  <si>
    <r>
      <rPr>
        <u/>
        <sz val="10"/>
        <color theme="1"/>
        <rFont val="Calibri"/>
        <family val="2"/>
        <scheme val="minor"/>
      </rPr>
      <t>AR 2016 - Art. 1er, 10° "coûts opérationnels" :</t>
    </r>
    <r>
      <rPr>
        <sz val="10"/>
        <color theme="1"/>
        <rFont val="Calibri"/>
        <family val="2"/>
        <scheme val="minor"/>
      </rPr>
      <t xml:space="preserve"> les coûts nécessaires et indispensables à l'atteinte d'un ou plusieurs résultats de l'intervention de coopération au développement. Ces coûts disparaissent dès l'arrêt ou la fin de l'intervention ;</t>
    </r>
  </si>
  <si>
    <r>
      <t>AR 2016 - Art. 20, §2, 1° :</t>
    </r>
    <r>
      <rPr>
        <sz val="10"/>
        <color theme="1"/>
        <rFont val="Calibri"/>
        <family val="2"/>
        <scheme val="minor"/>
      </rPr>
      <t xml:space="preserve"> les coûts opérationnels sont détaillés par outcome en précisant, le cas échéant, les lignes budgétaires suivantes :
a) les montants qui sont </t>
    </r>
    <r>
      <rPr>
        <b/>
        <sz val="10"/>
        <color theme="1"/>
        <rFont val="Calibri"/>
        <family val="2"/>
        <scheme val="minor"/>
      </rPr>
      <t>mis à disposition de partenaires</t>
    </r>
    <r>
      <rPr>
        <sz val="10"/>
        <color theme="1"/>
        <rFont val="Calibri"/>
        <family val="2"/>
        <scheme val="minor"/>
      </rPr>
      <t xml:space="preserve"> sur base d’une convention de partenariat ou d’un memorandum of understanding ;
b) les montants qui sont </t>
    </r>
    <r>
      <rPr>
        <b/>
        <sz val="10"/>
        <color theme="1"/>
        <rFont val="Calibri"/>
        <family val="2"/>
        <scheme val="minor"/>
      </rPr>
      <t>mis à disposition</t>
    </r>
    <r>
      <rPr>
        <sz val="10"/>
        <color theme="1"/>
        <rFont val="Calibri"/>
        <family val="2"/>
        <scheme val="minor"/>
      </rPr>
      <t xml:space="preserve"> d’une organisation tierce sur base d’une convention de </t>
    </r>
    <r>
      <rPr>
        <b/>
        <sz val="10"/>
        <color theme="1"/>
        <rFont val="Calibri"/>
        <family val="2"/>
        <scheme val="minor"/>
      </rPr>
      <t>collaboration</t>
    </r>
    <r>
      <rPr>
        <sz val="10"/>
        <color theme="1"/>
        <rFont val="Calibri"/>
        <family val="2"/>
        <scheme val="minor"/>
      </rPr>
      <t xml:space="preserve"> ;
c) les montants </t>
    </r>
    <r>
      <rPr>
        <b/>
        <sz val="10"/>
        <color theme="1"/>
        <rFont val="Calibri"/>
        <family val="2"/>
        <scheme val="minor"/>
      </rPr>
      <t>engagés par un bureau local</t>
    </r>
    <r>
      <rPr>
        <sz val="10"/>
        <color theme="1"/>
        <rFont val="Calibri"/>
        <family val="2"/>
        <scheme val="minor"/>
      </rPr>
      <t xml:space="preserve"> de coordination de l’organisation demandeuse ;
d) les montants </t>
    </r>
    <r>
      <rPr>
        <b/>
        <sz val="10"/>
        <color theme="1"/>
        <rFont val="Calibri"/>
        <family val="2"/>
        <scheme val="minor"/>
      </rPr>
      <t>engagés au niveau du siège</t>
    </r>
    <r>
      <rPr>
        <sz val="10"/>
        <color theme="1"/>
        <rFont val="Calibri"/>
        <family val="2"/>
        <scheme val="minor"/>
      </rPr>
      <t xml:space="preserve"> de l’organisation demandeuse.</t>
    </r>
  </si>
  <si>
    <t>C.O. - COÛTS OPÉRATIONNELS PAR OUTCOME</t>
  </si>
  <si>
    <t>1. TOTAL PARTENAIRES</t>
  </si>
  <si>
    <t>1.1 Investissements</t>
  </si>
  <si>
    <t>1.2 Fonctionnement</t>
  </si>
  <si>
    <r>
      <t>1.3 Personnel</t>
    </r>
    <r>
      <rPr>
        <vertAlign val="superscript"/>
        <sz val="11"/>
        <color theme="1"/>
        <rFont val="Calibri"/>
        <family val="2"/>
        <scheme val="minor"/>
      </rPr>
      <t>1</t>
    </r>
  </si>
  <si>
    <t>2. TOTAL COLLABORATIONS</t>
  </si>
  <si>
    <t>2.1 Investissements</t>
  </si>
  <si>
    <t>2.2 Fonctionnement</t>
  </si>
  <si>
    <r>
      <t>2.3 Personnel</t>
    </r>
    <r>
      <rPr>
        <vertAlign val="superscript"/>
        <sz val="11"/>
        <color theme="1"/>
        <rFont val="Calibri"/>
        <family val="2"/>
        <scheme val="minor"/>
      </rPr>
      <t>1</t>
    </r>
  </si>
  <si>
    <r>
      <t>3.3 Personnel</t>
    </r>
    <r>
      <rPr>
        <vertAlign val="superscript"/>
        <sz val="11"/>
        <color theme="1"/>
        <rFont val="Calibri"/>
        <family val="2"/>
        <scheme val="minor"/>
      </rPr>
      <t>1</t>
    </r>
  </si>
  <si>
    <t>4.1 Investissements</t>
  </si>
  <si>
    <t>4.2 Fonctionnement</t>
  </si>
  <si>
    <r>
      <t>4.3 Personnel</t>
    </r>
    <r>
      <rPr>
        <vertAlign val="superscript"/>
        <sz val="11"/>
        <color theme="1"/>
        <rFont val="Calibri"/>
        <family val="2"/>
        <scheme val="minor"/>
      </rPr>
      <t>1</t>
    </r>
  </si>
  <si>
    <t>4. TOTAL SIÈGE</t>
  </si>
  <si>
    <t>3. TOTAL BUREAU LOCAL</t>
  </si>
  <si>
    <t>TOTAL INVESTISSEMENTS</t>
  </si>
  <si>
    <t>TOTAL FONCTIONNEMENT</t>
  </si>
  <si>
    <t>TOTAL DES COÛTS OPÉRATIONNELS POUR L'OUTCOME</t>
  </si>
  <si>
    <t>ACRONYME - NOM DE L'ORGANISATION - PROGRAMME 2022-2026 - CALCUL DU SUBSIDE</t>
  </si>
  <si>
    <t>GRAND TOTAL</t>
  </si>
  <si>
    <t>C.D. - TOTAL COÛTS DIRECTS</t>
  </si>
  <si>
    <t>C.D. - CONTRIBUTION OSC / AI (20% - 0%)</t>
  </si>
  <si>
    <t>C.D. - CONTRIBUTION DGD (80% - 100%)</t>
  </si>
  <si>
    <t>F.S. - FRAIS DE STRUCTURE (7% des C.D.)</t>
  </si>
  <si>
    <t>C.A. - COÛTS D'ADMINISTRATION</t>
  </si>
  <si>
    <t>SUBSIDE OCTROYÉ</t>
  </si>
  <si>
    <t>TRANCHE 1</t>
  </si>
  <si>
    <t>TRANCHE 2</t>
  </si>
  <si>
    <t>TRANCHE 3</t>
  </si>
  <si>
    <t>TRANCHE 4</t>
  </si>
  <si>
    <t>TRANCHE 5</t>
  </si>
  <si>
    <t>C.O. - COÛTS OPÉRATIONNELS</t>
  </si>
  <si>
    <t>TYPE</t>
  </si>
  <si>
    <t>PAYS</t>
  </si>
  <si>
    <t>OS</t>
  </si>
  <si>
    <t>RUBRIQUE GÉNÉRALE</t>
  </si>
  <si>
    <t>CSC</t>
  </si>
  <si>
    <r>
      <t xml:space="preserve">NOM DU PAYS </t>
    </r>
    <r>
      <rPr>
        <b/>
        <sz val="11"/>
        <rFont val="Calibri"/>
        <family val="2"/>
        <scheme val="minor"/>
      </rPr>
      <t>1</t>
    </r>
  </si>
  <si>
    <t>1. Investissements</t>
  </si>
  <si>
    <t>2. Fonctionnement</t>
  </si>
  <si>
    <t>3. Personnel</t>
  </si>
  <si>
    <t>TOTAL CSC</t>
  </si>
  <si>
    <r>
      <t xml:space="preserve">NOM DU PAYS </t>
    </r>
    <r>
      <rPr>
        <b/>
        <sz val="11"/>
        <rFont val="Calibri"/>
        <family val="2"/>
        <scheme val="minor"/>
      </rPr>
      <t>2</t>
    </r>
  </si>
  <si>
    <t>Total</t>
  </si>
  <si>
    <t>TOTAL VOLET CSC</t>
  </si>
  <si>
    <r>
      <t xml:space="preserve">TOTAL </t>
    </r>
    <r>
      <rPr>
        <b/>
        <sz val="11"/>
        <color rgb="FFC00000"/>
        <rFont val="Calibri"/>
        <family val="2"/>
        <scheme val="minor"/>
      </rPr>
      <t>HORS-</t>
    </r>
    <r>
      <rPr>
        <b/>
        <sz val="11"/>
        <color theme="1"/>
        <rFont val="Calibri"/>
        <family val="2"/>
        <scheme val="minor"/>
      </rPr>
      <t>CSC</t>
    </r>
  </si>
  <si>
    <r>
      <t>TOTAL</t>
    </r>
    <r>
      <rPr>
        <b/>
        <sz val="11"/>
        <color rgb="FFC00000"/>
        <rFont val="Calibri"/>
        <family val="2"/>
        <scheme val="minor"/>
      </rPr>
      <t xml:space="preserve"> HORS-</t>
    </r>
    <r>
      <rPr>
        <b/>
        <sz val="11"/>
        <color theme="1"/>
        <rFont val="Calibri"/>
        <family val="2"/>
        <scheme val="minor"/>
      </rPr>
      <t>CSC</t>
    </r>
  </si>
  <si>
    <r>
      <t xml:space="preserve">TOTAL VOLET </t>
    </r>
    <r>
      <rPr>
        <b/>
        <sz val="11"/>
        <color rgb="FFC00000"/>
        <rFont val="Calibri"/>
        <family val="2"/>
        <scheme val="minor"/>
      </rPr>
      <t>HORS-</t>
    </r>
    <r>
      <rPr>
        <b/>
        <sz val="11"/>
        <color theme="1"/>
        <rFont val="Calibri"/>
        <family val="2"/>
        <scheme val="minor"/>
      </rPr>
      <t>CSC</t>
    </r>
  </si>
  <si>
    <t>C.O. - TOTAL COÛTS OPÉRATIONNELS</t>
  </si>
  <si>
    <t>C.G. - 
COÛTS DE GESTION GLOBALISÉS</t>
  </si>
  <si>
    <t>1. Personnel</t>
  </si>
  <si>
    <t>2. Evaluation &amp; Audit</t>
  </si>
  <si>
    <t>3. Autres coûts</t>
  </si>
  <si>
    <t>C.D. - TOTAL COÛTS DIRECTS (C.D. = C.O. + C.G.)</t>
  </si>
  <si>
    <t>%</t>
  </si>
  <si>
    <t>SYNTHÈSE AUTOMATIQUE : Récapitulatif automatique</t>
  </si>
  <si>
    <t>*RÉGION = Outcomes thématiques uniquement</t>
  </si>
  <si>
    <t>NOM DU PAYS 1</t>
  </si>
  <si>
    <t>NOM DU PAYS 4</t>
  </si>
  <si>
    <t>NOM DU PAYS 3</t>
  </si>
  <si>
    <t>NOM DU PAYS 2</t>
  </si>
  <si>
    <r>
      <t xml:space="preserve">NOM DU PAYS </t>
    </r>
    <r>
      <rPr>
        <sz val="11"/>
        <color rgb="FFFF0000"/>
        <rFont val="Calibri"/>
        <family val="2"/>
        <scheme val="minor"/>
      </rPr>
      <t>X</t>
    </r>
  </si>
  <si>
    <r>
      <t xml:space="preserve">C.O. - COÛTS OPÉRATIONNELS PAR OUTCOME </t>
    </r>
    <r>
      <rPr>
        <b/>
        <sz val="11"/>
        <color rgb="FFFFC000"/>
        <rFont val="Calibri"/>
        <family val="2"/>
        <scheme val="minor"/>
      </rPr>
      <t>THÉMATIQUE - APPROCHE</t>
    </r>
    <r>
      <rPr>
        <b/>
        <sz val="11"/>
        <color theme="0"/>
        <rFont val="Calibri"/>
        <family val="2"/>
        <scheme val="minor"/>
      </rPr>
      <t xml:space="preserve"> </t>
    </r>
    <r>
      <rPr>
        <b/>
        <sz val="11"/>
        <color rgb="FFFFC000"/>
        <rFont val="Calibri"/>
        <family val="2"/>
        <scheme val="minor"/>
      </rPr>
      <t>RÉGIONALE : RÉPARTITION INDICATIVE PAR PAYS</t>
    </r>
  </si>
  <si>
    <t>ACNG 1</t>
  </si>
  <si>
    <t>ACNG 2</t>
  </si>
  <si>
    <t>ACNG 3</t>
  </si>
  <si>
    <t>ACNG 4</t>
  </si>
  <si>
    <r>
      <t xml:space="preserve">TOTAL VOLET 
</t>
    </r>
    <r>
      <rPr>
        <b/>
        <sz val="11"/>
        <color rgb="FFC00000"/>
        <rFont val="Calibri"/>
        <family val="2"/>
        <scheme val="minor"/>
      </rPr>
      <t>HORS-</t>
    </r>
    <r>
      <rPr>
        <b/>
        <sz val="11"/>
        <color theme="1"/>
        <rFont val="Calibri"/>
        <family val="2"/>
        <scheme val="minor"/>
      </rPr>
      <t>CSC</t>
    </r>
  </si>
  <si>
    <t>VISUALISATION SYNTHÉTIQUE DU BUDGET DU PROGRAMME COMMUN - RÉPARTITION GLOBALE PAR ACTEUR ASSOCIÉ</t>
  </si>
  <si>
    <t>VISUALISATION SYNTHÉTIQUE DU BUDGET DU PROGRAMME</t>
  </si>
  <si>
    <t>TOTAL C.G.</t>
  </si>
  <si>
    <t>C.G. - TOTAL COÛTS DE GESTION GLOBALISÉS</t>
  </si>
  <si>
    <t>Le calcul du subside est effectué automatiquement en considérant 1) le type d'acteur (OSC ou AI) pour déterminer le pourcentage de cofinancement, et 2) le choix de prétendre à des coûts de structure ou des coûts d'administration.</t>
  </si>
  <si>
    <t>ACTIVITÉS SUPRANATIONALES</t>
  </si>
  <si>
    <r>
      <t xml:space="preserve">La </t>
    </r>
    <r>
      <rPr>
        <b/>
        <sz val="11"/>
        <color theme="1"/>
        <rFont val="Calibri"/>
        <family val="2"/>
        <scheme val="minor"/>
      </rPr>
      <t xml:space="preserve">synthèse du budget </t>
    </r>
    <r>
      <rPr>
        <sz val="11"/>
        <color theme="1"/>
        <rFont val="Calibri"/>
        <family val="2"/>
        <scheme val="minor"/>
      </rPr>
      <t xml:space="preserve">du programme (« T1 ») est la </t>
    </r>
    <r>
      <rPr>
        <b/>
        <sz val="11"/>
        <color theme="1"/>
        <rFont val="Calibri"/>
        <family val="2"/>
        <scheme val="minor"/>
      </rPr>
      <t>visualisation synthétique</t>
    </r>
    <r>
      <rPr>
        <sz val="11"/>
        <color theme="1"/>
        <rFont val="Calibri"/>
        <family val="2"/>
        <scheme val="minor"/>
      </rPr>
      <t xml:space="preserve"> </t>
    </r>
    <r>
      <rPr>
        <u/>
        <sz val="11"/>
        <color theme="1"/>
        <rFont val="Calibri"/>
        <family val="2"/>
        <scheme val="minor"/>
      </rPr>
      <t>des informations détaillées dans le corps du programme</t>
    </r>
    <r>
      <rPr>
        <sz val="11"/>
        <color theme="1"/>
        <rFont val="Calibri"/>
        <family val="2"/>
        <scheme val="minor"/>
      </rPr>
      <t xml:space="preserve"> au niveau des </t>
    </r>
    <r>
      <rPr>
        <u/>
        <sz val="11"/>
        <color theme="1"/>
        <rFont val="Calibri"/>
        <family val="2"/>
        <scheme val="minor"/>
      </rPr>
      <t>Coûts de gestion globalisés</t>
    </r>
    <r>
      <rPr>
        <sz val="11"/>
        <color theme="1"/>
        <rFont val="Calibri"/>
        <family val="2"/>
        <scheme val="minor"/>
      </rPr>
      <t xml:space="preserve"> (« T2 » - Chapitre I, Partie C, 2</t>
    </r>
    <r>
      <rPr>
        <vertAlign val="superscript"/>
        <sz val="11"/>
        <color theme="1"/>
        <rFont val="Calibri"/>
        <family val="2"/>
        <scheme val="minor"/>
      </rPr>
      <t>ème</t>
    </r>
    <r>
      <rPr>
        <sz val="11"/>
        <color theme="1"/>
        <rFont val="Calibri"/>
        <family val="2"/>
        <scheme val="minor"/>
      </rPr>
      <t xml:space="preserve"> point) et des </t>
    </r>
    <r>
      <rPr>
        <u/>
        <sz val="11"/>
        <color theme="1"/>
        <rFont val="Calibri"/>
        <family val="2"/>
        <scheme val="minor"/>
      </rPr>
      <t>Coûts opérationnels</t>
    </r>
    <r>
      <rPr>
        <sz val="11"/>
        <color theme="1"/>
        <rFont val="Calibri"/>
        <family val="2"/>
        <scheme val="minor"/>
      </rPr>
      <t xml:space="preserve"> ventilés par Outcome (« T4 » - Chapitre II, Partie D, 1</t>
    </r>
    <r>
      <rPr>
        <vertAlign val="superscript"/>
        <sz val="11"/>
        <color theme="1"/>
        <rFont val="Calibri"/>
        <family val="2"/>
        <scheme val="minor"/>
      </rPr>
      <t>er</t>
    </r>
    <r>
      <rPr>
        <sz val="11"/>
        <color theme="1"/>
        <rFont val="Calibri"/>
        <family val="2"/>
        <scheme val="minor"/>
      </rPr>
      <t xml:space="preserve"> point).</t>
    </r>
  </si>
  <si>
    <t>µ</t>
  </si>
  <si>
    <t>La visualisation synthétique du budget du programme commun (« T5 ») est le récapitulatif de la répartition globale du budget, pour l'ensemble des acteurs accrédités associés dans le programme commun. Elle agrège les informations individualisées par acteur fournies au niveau des Coûts de gestion globalisés (« T2 » - Chapitre I, Partie C, 2ème point) et des Coûts opérationnels ventilés par Outcome (« T4 » - Chapitre II , Partie D, 1er point)</t>
  </si>
  <si>
    <r>
      <rPr>
        <b/>
        <sz val="11"/>
        <color rgb="FFFF0000"/>
        <rFont val="Calibri"/>
        <family val="2"/>
        <scheme val="minor"/>
      </rPr>
      <t>RÉGION* /</t>
    </r>
    <r>
      <rPr>
        <b/>
        <sz val="11"/>
        <color theme="5" tint="-0.249977111117893"/>
        <rFont val="Calibri"/>
        <family val="2"/>
        <scheme val="minor"/>
      </rPr>
      <t xml:space="preserve"> NOM DU PAYS </t>
    </r>
    <r>
      <rPr>
        <b/>
        <sz val="11"/>
        <rFont val="Calibri"/>
        <family val="2"/>
        <scheme val="minor"/>
      </rPr>
      <t>1</t>
    </r>
  </si>
  <si>
    <r>
      <rPr>
        <b/>
        <sz val="11"/>
        <color rgb="FFFF0000"/>
        <rFont val="Calibri"/>
        <family val="2"/>
        <scheme val="minor"/>
      </rPr>
      <t>RÉGION* /</t>
    </r>
    <r>
      <rPr>
        <b/>
        <sz val="11"/>
        <color theme="5" tint="-0.249977111117893"/>
        <rFont val="Calibri"/>
        <family val="2"/>
        <scheme val="minor"/>
      </rPr>
      <t xml:space="preserve"> NOM DU PAYS </t>
    </r>
    <r>
      <rPr>
        <b/>
        <sz val="11"/>
        <rFont val="Calibri"/>
        <family val="2"/>
        <scheme val="minor"/>
      </rPr>
      <t>2</t>
    </r>
  </si>
  <si>
    <t>EVALUATION &amp; AUDIT</t>
  </si>
  <si>
    <t>ACTEURS ACCRÉDITÉS</t>
  </si>
  <si>
    <t>Pour les outcomes thématiques impliquant une couverture régionale, les coûts opérationnels de l'outcome concerné devront également être répartis indicativement par pays. La part du budget opérationnel de cet outcome qui ne peut pas être relié à un pays spécifique (activités supranationales,...) devra également être identifiée.</t>
  </si>
  <si>
    <t>Pour les outcomes communs à plusieurs ACNG d'un programme commun, la visualisation synthétique du budget commun permet d'observer la part du budget de chaque ACNG dédié à la mise en œuvre de l'outcome</t>
  </si>
  <si>
    <r>
      <t xml:space="preserve">C.O. - COÛTS OPÉRATIONNELS PAR OUTCOME </t>
    </r>
    <r>
      <rPr>
        <b/>
        <sz val="11"/>
        <color rgb="FFFFC000"/>
        <rFont val="Calibri"/>
        <family val="2"/>
        <scheme val="minor"/>
      </rPr>
      <t>COMMUN, DANS LE CADRE D'UN PROGRAMME COMMUN</t>
    </r>
  </si>
  <si>
    <t>OUTCOME 3</t>
  </si>
  <si>
    <t>OUTCOME 4</t>
  </si>
  <si>
    <t>OUTCOME 5</t>
  </si>
  <si>
    <t>OUTCOME 6</t>
  </si>
  <si>
    <t>HORS-CSC</t>
  </si>
  <si>
    <t xml:space="preserve">  HORS-CSC</t>
  </si>
  <si>
    <r>
      <rPr>
        <u/>
        <sz val="10"/>
        <color theme="1"/>
        <rFont val="Calibri"/>
        <family val="2"/>
        <scheme val="minor"/>
      </rPr>
      <t>AR 2016 - Art. 29, § 1er :</t>
    </r>
    <r>
      <rPr>
        <sz val="10"/>
        <color theme="1"/>
        <rFont val="Calibri"/>
        <family val="2"/>
        <scheme val="minor"/>
      </rPr>
      <t xml:space="preserve"> Lorsque la subvention comprend des coûts d’administration, elle ne comprend pas de coûts de structure.
§ 2. La subvention des coûts de structure est fixée forfaitairement à 7% du budget des coûts directs. La subvention des coûts de structure n’est pas adaptée aux coûts directs réalisés, à condition que le budget du programme soit exécuté pour au moins 75%. Dans le cas contraire, les coûts de structure sont adaptés au pro rata de l’exécution effective du budget du programme.
§ 3. Les coûts d’administration sont subventionnés sur base d’un budget. Les coûts d’administration doivent être motivés.</t>
    </r>
  </si>
  <si>
    <r>
      <rPr>
        <u/>
        <sz val="10"/>
        <color theme="1"/>
        <rFont val="Calibri"/>
        <family val="2"/>
        <scheme val="minor"/>
      </rPr>
      <t>AR 2016 - Art. 20, § 2, 4° :</t>
    </r>
    <r>
      <rPr>
        <sz val="10"/>
        <color theme="1"/>
        <rFont val="Calibri"/>
        <family val="2"/>
        <scheme val="minor"/>
      </rPr>
      <t xml:space="preserve"> Les coûts d’administration sont globalisés au niveau du programme et détaillent les rubriques budgétaires générales.</t>
    </r>
  </si>
  <si>
    <r>
      <rPr>
        <u/>
        <sz val="10"/>
        <color theme="1"/>
        <rFont val="Calibri"/>
        <family val="2"/>
        <scheme val="minor"/>
      </rPr>
      <t>AR 2016 - Art. 1er, 11° "coûts de gestion" :</t>
    </r>
    <r>
      <rPr>
        <sz val="10"/>
        <color theme="1"/>
        <rFont val="Calibri"/>
        <family val="2"/>
        <scheme val="minor"/>
      </rPr>
      <t xml:space="preserve"> les coûts isolables liés à la gestion, à l'encadrement, à la coordination, au suivi, au contrôle, à l'évaluation ou à l'audit financier et engendrées spécifiquement par la mise en œuvre de l'intervention de coopération au développement ou la justification de la subvention;</t>
    </r>
  </si>
  <si>
    <t xml:space="preserve">    OUTCOME 2</t>
  </si>
  <si>
    <t xml:space="preserve">TOTAL HORS-CSC   </t>
  </si>
  <si>
    <t xml:space="preserve">    OUTCOME 1</t>
  </si>
  <si>
    <t xml:space="preserve">    OUTCOME 3</t>
  </si>
  <si>
    <t xml:space="preserve">    OUTCOME 4</t>
  </si>
  <si>
    <t xml:space="preserve">    OUTCOME 5</t>
  </si>
  <si>
    <t xml:space="preserve">    OUTCOME 6</t>
  </si>
  <si>
    <r>
      <t xml:space="preserve">PERSONNEL &amp; AUTRES COÛTS 
DE GESTION 
</t>
    </r>
    <r>
      <rPr>
        <b/>
        <sz val="10.5"/>
        <color theme="5" tint="-0.249977111117893"/>
        <rFont val="Calibri"/>
        <family val="2"/>
        <scheme val="minor"/>
      </rPr>
      <t>&amp; COORDINATION</t>
    </r>
  </si>
  <si>
    <t>3.1.1 Achat de véhicules</t>
  </si>
  <si>
    <t>3.1.2 Mobilier, ICT</t>
  </si>
  <si>
    <t>3.1.3 Autres</t>
  </si>
  <si>
    <t>3.2.1 Déplacements</t>
  </si>
  <si>
    <t>3.2.3 Autres</t>
  </si>
  <si>
    <t>1.4 Autres frais</t>
  </si>
  <si>
    <t>3. TOTAL AUTRES COÛTS DE GESTION</t>
  </si>
  <si>
    <t>1.1 Sous-rubrique 1</t>
  </si>
  <si>
    <t>1.x Sous-rubrique x</t>
  </si>
  <si>
    <t>1.2 Sous-rubrique 2</t>
  </si>
  <si>
    <t>2.1 Sous-rubrique 1</t>
  </si>
  <si>
    <t>2.2 Sous-rubrique 2</t>
  </si>
  <si>
    <t>2.x Sous-rubrique x</t>
  </si>
  <si>
    <t>3.1 Sous-rubrique 1</t>
  </si>
  <si>
    <t>3.2 Sous-rubrique 2</t>
  </si>
  <si>
    <t>3.x Sous-rubrique x</t>
  </si>
  <si>
    <r>
      <t>TOTAL PERSONNEL</t>
    </r>
    <r>
      <rPr>
        <vertAlign val="superscript"/>
        <sz val="11"/>
        <color theme="1"/>
        <rFont val="Calibri"/>
        <family val="2"/>
        <scheme val="minor"/>
      </rPr>
      <t>1</t>
    </r>
  </si>
  <si>
    <t>A. Achat de véhicules</t>
  </si>
  <si>
    <t>B. Mobilier, ICT</t>
  </si>
  <si>
    <t>C. Autres</t>
  </si>
  <si>
    <t>A. Déplacements</t>
  </si>
  <si>
    <t>B. Bureau local</t>
  </si>
  <si>
    <t>D. Autres frais</t>
  </si>
  <si>
    <r>
      <t>A. Salaires</t>
    </r>
    <r>
      <rPr>
        <vertAlign val="superscript"/>
        <sz val="11"/>
        <color theme="1"/>
        <rFont val="Calibri"/>
        <family val="2"/>
        <scheme val="minor"/>
      </rPr>
      <t>1</t>
    </r>
    <r>
      <rPr>
        <sz val="11"/>
        <color theme="1"/>
        <rFont val="Calibri"/>
        <family val="2"/>
        <scheme val="minor"/>
      </rPr>
      <t xml:space="preserve"> au siège</t>
    </r>
  </si>
  <si>
    <r>
      <t>B. Salaires</t>
    </r>
    <r>
      <rPr>
        <vertAlign val="superscript"/>
        <sz val="11"/>
        <color theme="1"/>
        <rFont val="Calibri"/>
        <family val="2"/>
        <scheme val="minor"/>
      </rPr>
      <t>1</t>
    </r>
    <r>
      <rPr>
        <sz val="11"/>
        <color theme="1"/>
        <rFont val="Calibri"/>
        <family val="2"/>
        <scheme val="minor"/>
      </rPr>
      <t xml:space="preserve"> des expatriés</t>
    </r>
  </si>
  <si>
    <r>
      <t>C. Salaires</t>
    </r>
    <r>
      <rPr>
        <vertAlign val="superscript"/>
        <sz val="11"/>
        <color theme="1"/>
        <rFont val="Calibri"/>
        <family val="2"/>
        <scheme val="minor"/>
      </rPr>
      <t>1</t>
    </r>
    <r>
      <rPr>
        <sz val="11"/>
        <color theme="1"/>
        <rFont val="Calibri"/>
        <family val="2"/>
        <scheme val="minor"/>
      </rPr>
      <t xml:space="preserve"> du personnel local</t>
    </r>
  </si>
  <si>
    <t>3.2.2 Bureau local</t>
  </si>
  <si>
    <r>
      <rPr>
        <u/>
        <sz val="10"/>
        <color theme="1"/>
        <rFont val="Calibri"/>
        <family val="2"/>
        <scheme val="minor"/>
      </rPr>
      <t>AR 2016 - Art. 20, § 2, 3° :</t>
    </r>
    <r>
      <rPr>
        <sz val="10"/>
        <color theme="1"/>
        <rFont val="Calibri"/>
        <family val="2"/>
        <scheme val="minor"/>
      </rPr>
      <t xml:space="preserve"> Les coûts de gestion sont globalisés au niveau du programme et détaillent les rubriques budgétaires générales.</t>
    </r>
  </si>
  <si>
    <t>CO</t>
  </si>
  <si>
    <t>OUTCOME 7</t>
  </si>
  <si>
    <t>Philippines</t>
  </si>
  <si>
    <t>P1</t>
  </si>
  <si>
    <t>PA</t>
  </si>
  <si>
    <t>OS7</t>
  </si>
  <si>
    <t/>
  </si>
  <si>
    <t>F1</t>
  </si>
  <si>
    <t>Fonct - Déplacements</t>
  </si>
  <si>
    <t>F3</t>
  </si>
  <si>
    <t>Fonct - Autres</t>
  </si>
  <si>
    <t>P4</t>
  </si>
  <si>
    <t>I3</t>
  </si>
  <si>
    <t>P3</t>
  </si>
  <si>
    <t>Pers - Salaires Pers. Local</t>
  </si>
  <si>
    <t>R2A1</t>
  </si>
  <si>
    <t>R2A2</t>
  </si>
  <si>
    <t>R3A1</t>
  </si>
  <si>
    <t>R3A2</t>
  </si>
  <si>
    <t>R5A2</t>
  </si>
  <si>
    <t>R5A3</t>
  </si>
  <si>
    <t>I2</t>
  </si>
  <si>
    <t>Invest - Mobilier, ICT</t>
  </si>
  <si>
    <t>RPA1</t>
  </si>
  <si>
    <t>I1</t>
  </si>
  <si>
    <t>RPA2</t>
  </si>
  <si>
    <t>F</t>
  </si>
  <si>
    <t>P</t>
  </si>
  <si>
    <t>I</t>
  </si>
  <si>
    <t>OS6</t>
  </si>
  <si>
    <t>OS1</t>
  </si>
  <si>
    <t>OS2</t>
  </si>
  <si>
    <t>OS3</t>
  </si>
  <si>
    <t>OS4</t>
  </si>
  <si>
    <t>OS5</t>
  </si>
  <si>
    <t>USD</t>
  </si>
  <si>
    <t>F2</t>
  </si>
  <si>
    <t>R5A1</t>
  </si>
  <si>
    <t>R5A4</t>
  </si>
  <si>
    <t>P2</t>
  </si>
  <si>
    <t>R5A5</t>
  </si>
  <si>
    <t>R5A6</t>
  </si>
  <si>
    <t>R5A7</t>
  </si>
  <si>
    <t>R5A8</t>
  </si>
  <si>
    <t>Haïti</t>
  </si>
  <si>
    <t>Madagascar</t>
  </si>
  <si>
    <t>Guatemala</t>
  </si>
  <si>
    <t>RD Congo</t>
  </si>
  <si>
    <t>OUTCOME 8</t>
  </si>
  <si>
    <t>OS8</t>
  </si>
  <si>
    <t>OS9</t>
  </si>
  <si>
    <t>OS10</t>
  </si>
  <si>
    <t>OUTCOME 10</t>
  </si>
  <si>
    <t>OUTCOME 9</t>
  </si>
  <si>
    <t>Nicaragua</t>
  </si>
  <si>
    <t>BL</t>
  </si>
  <si>
    <t>HQ</t>
  </si>
  <si>
    <t>RDC</t>
  </si>
  <si>
    <t>MAROC</t>
  </si>
  <si>
    <t>CDCDI</t>
  </si>
  <si>
    <t>CD</t>
  </si>
  <si>
    <t>PL11</t>
  </si>
  <si>
    <t>R1A1</t>
  </si>
  <si>
    <t>R1A2</t>
  </si>
  <si>
    <t xml:space="preserve"> Structuration/mobilisation de 1 CLD/Aire de santé</t>
  </si>
  <si>
    <t>R1A3</t>
  </si>
  <si>
    <t>R1A4</t>
  </si>
  <si>
    <t>R1A5</t>
  </si>
  <si>
    <t>RC CLD sur l'Empowerment du Genre</t>
  </si>
  <si>
    <t>R1A6</t>
  </si>
  <si>
    <t>R1A7</t>
  </si>
  <si>
    <t>R1A8</t>
  </si>
  <si>
    <t>R1A9</t>
  </si>
  <si>
    <t>R1A10</t>
  </si>
  <si>
    <t>RC CLD en Techniques de Plaidoyer</t>
  </si>
  <si>
    <t>R1A11</t>
  </si>
  <si>
    <t>R1A12</t>
  </si>
  <si>
    <t>R1A13</t>
  </si>
  <si>
    <t>R1A14</t>
  </si>
  <si>
    <t>Invest - Véhicules</t>
  </si>
  <si>
    <t>Mobilisation/ciblage des Agriculteurs Filière ARACHIDES</t>
  </si>
  <si>
    <t>R3A3</t>
  </si>
  <si>
    <t>R3A4</t>
  </si>
  <si>
    <t>R3A5</t>
  </si>
  <si>
    <t>R3A6</t>
  </si>
  <si>
    <t>R3A7</t>
  </si>
  <si>
    <t>Invest - Autres</t>
  </si>
  <si>
    <t>R3A8</t>
  </si>
  <si>
    <t>R3A9</t>
  </si>
  <si>
    <t>R3A10</t>
  </si>
  <si>
    <t>R3A11</t>
  </si>
  <si>
    <t>SUIVI Agriculteurs Filière ARACHIDES</t>
  </si>
  <si>
    <t>R3A12</t>
  </si>
  <si>
    <t>Mobilisation/ciblage des Agriculteurs Filière CAFE</t>
  </si>
  <si>
    <t>R3A13</t>
  </si>
  <si>
    <t>R3A14</t>
  </si>
  <si>
    <t>R3A15</t>
  </si>
  <si>
    <t>R3A16</t>
  </si>
  <si>
    <t>R3A17</t>
  </si>
  <si>
    <t>R3A18</t>
  </si>
  <si>
    <t>R3A19</t>
  </si>
  <si>
    <t>Micro-Projets - Transformation CAFE</t>
  </si>
  <si>
    <t>R3A20</t>
  </si>
  <si>
    <t>R3A21</t>
  </si>
  <si>
    <t>Micro-Projets - Commercilisation CAFE</t>
  </si>
  <si>
    <t>R3A22</t>
  </si>
  <si>
    <t>SUIVI Agriculteurs Filière CAFE</t>
  </si>
  <si>
    <t>R3A23</t>
  </si>
  <si>
    <t>Mobilisation/ciblage des Agriculteurs Filière RIZ</t>
  </si>
  <si>
    <t>R3A24</t>
  </si>
  <si>
    <t>R3A25</t>
  </si>
  <si>
    <t>R3A26</t>
  </si>
  <si>
    <t>R3A27</t>
  </si>
  <si>
    <t>R3A28</t>
  </si>
  <si>
    <t>R3A29</t>
  </si>
  <si>
    <t>R3A30</t>
  </si>
  <si>
    <t>Micro-Projets - Transformation RIZ</t>
  </si>
  <si>
    <t>R3A31</t>
  </si>
  <si>
    <t>R3A32</t>
  </si>
  <si>
    <t>Micro-Projets - Commercilisation RIZ</t>
  </si>
  <si>
    <t>R3A33</t>
  </si>
  <si>
    <t>SUIVI Agriculteurs Filière RIZ</t>
  </si>
  <si>
    <t>R3A34</t>
  </si>
  <si>
    <t>Mobilisation/ciblage des PISCICULTEURS</t>
  </si>
  <si>
    <t>R3A35</t>
  </si>
  <si>
    <t>R3A36</t>
  </si>
  <si>
    <t>R3A37</t>
  </si>
  <si>
    <t>R3A38</t>
  </si>
  <si>
    <t>R3A39</t>
  </si>
  <si>
    <t>R3A40</t>
  </si>
  <si>
    <t>R3A41</t>
  </si>
  <si>
    <t>Micro-Projets - Commercilisation POISSONS</t>
  </si>
  <si>
    <t>R3A42</t>
  </si>
  <si>
    <t>SUIVI PISCICULTEURS</t>
  </si>
  <si>
    <t>R3A43</t>
  </si>
  <si>
    <t>Mobilisation/ciblage des ELEVEURS CHEVRES</t>
  </si>
  <si>
    <t>R3A44</t>
  </si>
  <si>
    <t>R3A45</t>
  </si>
  <si>
    <t>R3A46</t>
  </si>
  <si>
    <t>R3A47</t>
  </si>
  <si>
    <t>R3A48</t>
  </si>
  <si>
    <t>R3A49</t>
  </si>
  <si>
    <t>SUIVI ELEVEURS CHEVRES</t>
  </si>
  <si>
    <t>R3A50</t>
  </si>
  <si>
    <t>R3A51</t>
  </si>
  <si>
    <t>Micro-Projets  - ROUTES</t>
  </si>
  <si>
    <t>RC CODESA en identification des Priorités sanitaires à développer dans la zone d'action</t>
  </si>
  <si>
    <t>RC CODESA et infirmier en Genre</t>
  </si>
  <si>
    <t>RC CODESA en formulation de MP SOCIAUX</t>
  </si>
  <si>
    <t>RC CODESA en techniques de sensibilisation</t>
  </si>
  <si>
    <t>RC CODESA en prévention malnutrition des enfants</t>
  </si>
  <si>
    <t>R5A9</t>
  </si>
  <si>
    <t>R5A10</t>
  </si>
  <si>
    <t>RC CODESA en Infrastructure et équipement de centre de santé</t>
  </si>
  <si>
    <t>R5A11</t>
  </si>
  <si>
    <t>R5A12</t>
  </si>
  <si>
    <t>RC CODESA en gestion de fonds de roulement médicaments</t>
  </si>
  <si>
    <t>R5A13</t>
  </si>
  <si>
    <t>R5A14</t>
  </si>
  <si>
    <t xml:space="preserve">RC CODESA en lutte contre les violences sexuelles et familiales </t>
  </si>
  <si>
    <t>R5A15</t>
  </si>
  <si>
    <t>R5A16</t>
  </si>
  <si>
    <t>RC CODESA en Gestion de cahier de caisse</t>
  </si>
  <si>
    <t>R5A17</t>
  </si>
  <si>
    <t>RC CODESA en WASH</t>
  </si>
  <si>
    <t>R5A18</t>
  </si>
  <si>
    <t>R5A19</t>
  </si>
  <si>
    <t>R5A20</t>
  </si>
  <si>
    <t>RC CODESA et infirmier en Environnement</t>
  </si>
  <si>
    <t>R5A21</t>
  </si>
  <si>
    <t>R5A22</t>
  </si>
  <si>
    <t>RC des infirmiers/infirmières sur cahier de charges issus des recommandations du monitorage de la Zone de santé</t>
  </si>
  <si>
    <t>R5A23</t>
  </si>
  <si>
    <t>R5A24</t>
  </si>
  <si>
    <t>SUIVI Gouverance CODESA</t>
  </si>
  <si>
    <t>R5A25</t>
  </si>
  <si>
    <t>RC Mutuelle de Santé en Investissement Matériel</t>
  </si>
  <si>
    <t>R5A26</t>
  </si>
  <si>
    <t>R5A27</t>
  </si>
  <si>
    <t>R5A28</t>
  </si>
  <si>
    <t>R5A29</t>
  </si>
  <si>
    <t>R5A30</t>
  </si>
  <si>
    <t>R5A31</t>
  </si>
  <si>
    <t>R5A32</t>
  </si>
  <si>
    <t>R5A33</t>
  </si>
  <si>
    <t>R5A34</t>
  </si>
  <si>
    <t>R5A35</t>
  </si>
  <si>
    <t>R5A36</t>
  </si>
  <si>
    <t>R5A37</t>
  </si>
  <si>
    <t>R5A38</t>
  </si>
  <si>
    <t>R5A39</t>
  </si>
  <si>
    <t>SUIVI Gouverance MU</t>
  </si>
  <si>
    <t>R6A1</t>
  </si>
  <si>
    <t>R6A2</t>
  </si>
  <si>
    <t>R6A3</t>
  </si>
  <si>
    <t>R6A4</t>
  </si>
  <si>
    <t>R6A5</t>
  </si>
  <si>
    <t>R6A6</t>
  </si>
  <si>
    <t>R6A7</t>
  </si>
  <si>
    <t>R6A8</t>
  </si>
  <si>
    <t>R6A9</t>
  </si>
  <si>
    <t>R6A10</t>
  </si>
  <si>
    <t>R6A11</t>
  </si>
  <si>
    <t>RC COPA en Infrastructures et équipement scolaire</t>
  </si>
  <si>
    <t>R6A12</t>
  </si>
  <si>
    <t>R6A13</t>
  </si>
  <si>
    <t>R6A14</t>
  </si>
  <si>
    <t>R6A15</t>
  </si>
  <si>
    <t>R6A16</t>
  </si>
  <si>
    <t>R6A17</t>
  </si>
  <si>
    <t>R6A18</t>
  </si>
  <si>
    <t>R6A19</t>
  </si>
  <si>
    <t>R6A20</t>
  </si>
  <si>
    <t>R6A21</t>
  </si>
  <si>
    <t>R6A22</t>
  </si>
  <si>
    <t>RC de Moniteurs volontaires en Alphabétisation fonctionnelle et conscientisante</t>
  </si>
  <si>
    <t>R6A23</t>
  </si>
  <si>
    <t>R6A24</t>
  </si>
  <si>
    <t>R6A25</t>
  </si>
  <si>
    <t>R6A26</t>
  </si>
  <si>
    <t>RC des Centres d'alphabétisation en Consommables scolaires</t>
  </si>
  <si>
    <t>R6A27</t>
  </si>
  <si>
    <t>R6A28</t>
  </si>
  <si>
    <t>R6A29</t>
  </si>
  <si>
    <t>CDI</t>
  </si>
  <si>
    <t>Maroc</t>
  </si>
  <si>
    <t>R2A4</t>
  </si>
  <si>
    <t>R2A3</t>
  </si>
  <si>
    <t>OSG</t>
  </si>
  <si>
    <t>E</t>
  </si>
  <si>
    <t>Mobilisation et adhésion au  programme (Atelier officiel de lancement)</t>
  </si>
  <si>
    <t>RC CLD en compréhension des objectfs et ses  Responsabilités dans le Programme</t>
  </si>
  <si>
    <t>Production d'1 Plan d'action Economique à par Aire de Santé et dans les filières ciblées</t>
  </si>
  <si>
    <t>Participation du CLD à la sélection des mP et MP- économiques, sociaux et environnement (2 campagnes/an)</t>
  </si>
  <si>
    <t>Participation du CLD à l'octroi du matériel des mP - économiques, sociaux et environnement et à la réception des MP</t>
  </si>
  <si>
    <t>Participation du CLD au suivi des mP et MP - économiques, sociaux et environnement (2 suivi /an)</t>
  </si>
  <si>
    <t>Production d'un Plan d'action Social par Aire de santé</t>
  </si>
  <si>
    <t>Production d'un Plan d'action de protection de l'environnement par Aire de Santé</t>
  </si>
  <si>
    <t xml:space="preserve">Micro-Projets ENVIRONNEMENT- dans l'Aire de santé </t>
  </si>
  <si>
    <t>RC CLD par des Echanges entre CLD</t>
  </si>
  <si>
    <t>SUIVI Fonctionalité CLD</t>
  </si>
  <si>
    <t>RC PL en Ressources matérielles : bureau et IT</t>
  </si>
  <si>
    <t>RC PL en Ressources matérielles  - Matériel roulant</t>
  </si>
  <si>
    <t>Production des outils de RC pour les groupes-cibles</t>
  </si>
  <si>
    <t>RC des PL - Revues chez le PL</t>
  </si>
  <si>
    <t xml:space="preserve">RC PEL - Cadrage Avant Projet- Filière ARACHIDES 
</t>
  </si>
  <si>
    <t>Micro-Projets - ENTREPRENARIAT/ PRODUCTION- Filière ARACHIDES</t>
  </si>
  <si>
    <t>RC PEL -Techniques de Production - Filière ARACHIDES</t>
  </si>
  <si>
    <t>RC PEL -Gestion et entreprenariat - Filière ARACHIDES</t>
  </si>
  <si>
    <t>RC PEL - Structuration - Filière ARACHIDES</t>
  </si>
  <si>
    <t>Micro-Projets - PEL - TRANSFORMATION ARACHIDES</t>
  </si>
  <si>
    <t>RC PEL - Techniques de Transformation - Filière ARACHIDES</t>
  </si>
  <si>
    <t>RC PEL - Organisation des ventes - Filière ARACHIDES</t>
  </si>
  <si>
    <t>Micro-Projets - PEL - COMMERCILISALIATION ARACHIDES</t>
  </si>
  <si>
    <t>RC PEL par des Echange entre PEL filière ARACHIDES</t>
  </si>
  <si>
    <t>RC PEL - Cadrage Avant Projet- Filière CAFE</t>
  </si>
  <si>
    <t>Micro-Projets - ENTREPRENARIAT/ PRODUCTION- Filière CAFE</t>
  </si>
  <si>
    <t>RC PEL -Techniques de Production - Filière CAFE</t>
  </si>
  <si>
    <t>RC PEL -Gestion et entreprenariat - Filière CAFE</t>
  </si>
  <si>
    <t>RC PEL - Structuration - Filière CAFE</t>
  </si>
  <si>
    <t>RC PEL - Techniques de Transformation - Filière CAFE</t>
  </si>
  <si>
    <t xml:space="preserve">RC PEL - Organisation des ventes - Filière CAFE
</t>
  </si>
  <si>
    <t>RC PEL par des Echange entre PEL filière CAFE</t>
  </si>
  <si>
    <t xml:space="preserve">RC PEL - Cadrage Avant Projet- Filière RIZ
</t>
  </si>
  <si>
    <t>Micro-Projets - ENTREPRENARIAT/ PRODUCTION- Filière RIZ</t>
  </si>
  <si>
    <t>RC PEL -Techniques de Production - Filière RIZ</t>
  </si>
  <si>
    <t>RC PEL -Gestion et entreprenariat - Filière RIZ</t>
  </si>
  <si>
    <t>RC PEL - Structuration - Filière RIZ</t>
  </si>
  <si>
    <t>RC PEL - Techniques de Transformation - Filière RIZ</t>
  </si>
  <si>
    <t>RC PEL - Organisation des ventes - Filière RIZ</t>
  </si>
  <si>
    <t>RC PEL par des Echange entre PEL filière RIZ</t>
  </si>
  <si>
    <t xml:space="preserve">RC PEL - Cadrage Avant Projet- Filière PISCICULTURE
</t>
  </si>
  <si>
    <t>Micro-Projets - ENTREPRENARIAT/ ELEVAGE- Filière PISCICULTURE</t>
  </si>
  <si>
    <t>RC PEL -Techniques d'ELEVAGE - Filière PISCICULTURE</t>
  </si>
  <si>
    <t>RC PEL -Gestion et entreprenariat - Filière PISCICULTURE</t>
  </si>
  <si>
    <t>RC PEL - Structuration - Filière PISCICULTURE</t>
  </si>
  <si>
    <t>RC PEL - Organisation des ventes - Filière PISCICULTURE</t>
  </si>
  <si>
    <t>RC PEL par des Echange entre PEL filière PISCICULTURE</t>
  </si>
  <si>
    <t>RC PEL - Cadrage Avant Projet- Filière VIANDE DE CHEVRES</t>
  </si>
  <si>
    <t>Micro-Projets - ENTREPRENARIAT/ PRODUCTION- Filière VIANDE DE CHEVRES</t>
  </si>
  <si>
    <t>RC PEL -Techniques d'ELEVAGE - Filière VIANDE DE CHEVRES</t>
  </si>
  <si>
    <t>RC PEL -Gestion et entreprenariat - Filière VIANDE DE CHEVRES</t>
  </si>
  <si>
    <t>R3A52</t>
  </si>
  <si>
    <t>RC PEL - Structuration - Filière VIANDE DE CHEVRES</t>
  </si>
  <si>
    <t>R3A53</t>
  </si>
  <si>
    <t>RC PEL - Organisation des ventes - Filière  VIANDE DE CHEVRES</t>
  </si>
  <si>
    <t>R3A54</t>
  </si>
  <si>
    <t>RC PEL par des Echange entre PEL filière  VIANDE DE CHEVRES</t>
  </si>
  <si>
    <t>R3A55</t>
  </si>
  <si>
    <t>R3A56</t>
  </si>
  <si>
    <t>RC ?? en Techniques entretien des Routes</t>
  </si>
  <si>
    <t>R3A57</t>
  </si>
  <si>
    <t>Mobilisation des acteurs instituionnels locaux en SANTE: ZS  et inspection</t>
  </si>
  <si>
    <t xml:space="preserve">RE-mobilisation d'1 CODESA/ Aire de santé </t>
  </si>
  <si>
    <t>RC CODESA : Gestion fonctionnelle d'un CODESA</t>
  </si>
  <si>
    <t>RC CODESA  et infirmier en- PMA</t>
  </si>
  <si>
    <t>Micro-Projets SOCIAUX- CODESA : Sensibilisation prévention malnutrition des enfants</t>
  </si>
  <si>
    <t>Macro- Projet SOCIAL - CODESA : Construction, réhabilisation et équipement de Centres de santé</t>
  </si>
  <si>
    <t>Micro-Projets SOCIAUX- CODESA : Fonds de roulement Médicaments</t>
  </si>
  <si>
    <t xml:space="preserve">Micro-Projets SOCIAUX- CODESA : Sensibilisation Lutte contre les violences sexuelles et familiales </t>
  </si>
  <si>
    <t>Micro-Projets SOCIAUX- CODESA :  Petites infrastructures Wash</t>
  </si>
  <si>
    <t>Micro-Projets ENVIRONNEMENT - CODESA - autour du Centres de Santé</t>
  </si>
  <si>
    <t>RC PEL par des Echange entre CODESA</t>
  </si>
  <si>
    <t>Mobilisation de CDI-Bamanda sur l'adpotion du Plan d'action d'amélioration de la gestion des mutuelles de santé</t>
  </si>
  <si>
    <t>RC Mutuelles de santé en Gestion insitutionnelle</t>
  </si>
  <si>
    <t xml:space="preserve">RC Mutuelles de santé en Gestion fonctionnelle </t>
  </si>
  <si>
    <t>Mobilisation des CA des mutuelles sur l'adpotion du Plan d'action d'amélioration de la gestion des mutuelles de santé</t>
  </si>
  <si>
    <t>RC Mutuelles de santé en Technique de mobilisation des adhésions et gestion des PROCESSUS  de campagne de sensibilisation et de ventes de cartes et timbres</t>
  </si>
  <si>
    <t>Micro-Projets SOCIAUX- MUTUELLE : Campagne d'Adhésion</t>
  </si>
  <si>
    <t>RC Mutuelles de santé en gestion du PROCESSUS OPERATIONNEL - MICRO-ASSURANCE</t>
  </si>
  <si>
    <t>RC Mutuelles de santé en gestion du PROCESSUS OPERATIONNEL- ASSURANCE HOSPITALISATION</t>
  </si>
  <si>
    <t>RC CDI de santé en saisie et exploitation de la DIGITALISATION de la gestion opérationnelle des mutuelles de santé</t>
  </si>
  <si>
    <t>RC Mutuelle de santé en processus de  BUDGETISATION, monitoring et contrôle interne de la gestion financière des mutuelles</t>
  </si>
  <si>
    <t>RC CDI en maitrsie des processus de GESTION FIANCIERE et COMPTABLE des mutuelles</t>
  </si>
  <si>
    <t xml:space="preserve">RC Mutuelle de santé en gestion des PROCESSUS de REMBOURSSEMENT des soins de santé aux FOSA </t>
  </si>
  <si>
    <t>RC des Mutuelles par des Echange entre Mutuelles en RDC</t>
  </si>
  <si>
    <t>Mobilisation des acteurs instituionnels locaux en SANTE: Sous division provinciale de l'EPST et Coordination des Ecoles conventionnées</t>
  </si>
  <si>
    <t>RE-mobilisation d'1 COPA et 1 COEL de chacune des 4  école ciblées par aire de santé</t>
  </si>
  <si>
    <t>RC COPA: Gestion fonctionnelle d'un COPA</t>
  </si>
  <si>
    <t xml:space="preserve">RC COPA &amp; CE en Genre </t>
  </si>
  <si>
    <t>RC COPA &amp; COEL en identification des Priorités éducative à développer dans la zone d'action</t>
  </si>
  <si>
    <t>RC COPA  &amp; COEL en formulation de MP SOCIAUX</t>
  </si>
  <si>
    <t>RC COPA &amp; COEL en techniques de sensibilisation</t>
  </si>
  <si>
    <t>RC COPA &amp; COEL en Sensibilisation à la scolarisation des filles</t>
  </si>
  <si>
    <t>Micro-Projets SOCIAUX- COPA :  Sensibilisation à la scolarisation des filles</t>
  </si>
  <si>
    <t>RC COPA &amp; COEL en lutte contre les violences sexuelles et familiales</t>
  </si>
  <si>
    <t xml:space="preserve">Micro-Projets SOCIAUX -  COPA : Sensibilisation Lutte contre les violences sexuelles et familiales </t>
  </si>
  <si>
    <t>Macro- Projet SOCIAL - COPA : Construction, réhabilisation et équipement d'Ecoles</t>
  </si>
  <si>
    <t>RC COPA &amp; CE en gestion de cahier de caisse</t>
  </si>
  <si>
    <t>RC COPA &amp; COEL en WASH</t>
  </si>
  <si>
    <t>Micro-Projets SOCIAUX -  COPA : Petites infrastructures  Wash</t>
  </si>
  <si>
    <t>RC COEL en ENTREPRENARIAT</t>
  </si>
  <si>
    <t>RC COPA &amp; COEL en Environnement</t>
  </si>
  <si>
    <t>Micro-Projets ENVIRONNEMENT - COPA/COEL: à l'Ecole</t>
  </si>
  <si>
    <t>RC PEL par des Echange entre COPA</t>
  </si>
  <si>
    <t>SUIVI Fonctionalité COPA et COEL</t>
  </si>
  <si>
    <t>Identification et mobilisation de moniteurs en alphabétisation</t>
  </si>
  <si>
    <t>Mobilisation des apprenantes pour l'Alphabétisation</t>
  </si>
  <si>
    <t>RC des apprenantes en Alphabétisation</t>
  </si>
  <si>
    <t>Sensibilisation des apprenantes sur les dynamques liées au programme</t>
  </si>
  <si>
    <t>RC des Moniteurs d'Alphabétisation par des Echange entre Moniteurs</t>
  </si>
  <si>
    <t>SUIVI  moniteurs et alpahbétisées</t>
  </si>
  <si>
    <t>STAFF Partenaire</t>
  </si>
  <si>
    <t>Fonctionnement Partenaire</t>
  </si>
  <si>
    <t>Attawasol</t>
  </si>
  <si>
    <t>KAAAD</t>
  </si>
  <si>
    <t>MA</t>
  </si>
  <si>
    <t>PL22</t>
  </si>
  <si>
    <t xml:space="preserve">RC des PL en Ressources matérielles </t>
  </si>
  <si>
    <t xml:space="preserve">Logitiels informatiques                 </t>
  </si>
  <si>
    <t>Logiciel de comptabilité de gestion</t>
  </si>
  <si>
    <t>Item</t>
  </si>
  <si>
    <t>MAD</t>
  </si>
  <si>
    <t xml:space="preserve">Création d'application de suivi du Pgm sur terrain </t>
  </si>
  <si>
    <t xml:space="preserve">Equipement de bureau                    </t>
  </si>
  <si>
    <t>mobilier bureau (2 bureaux + 1 table + ronde 6 chaise)</t>
  </si>
  <si>
    <t xml:space="preserve">Véhicules et Motos                      </t>
  </si>
  <si>
    <t>Véhicule (Dacia Duster)</t>
  </si>
  <si>
    <t xml:space="preserve">Matériel informatique                   </t>
  </si>
  <si>
    <t xml:space="preserve">6 Ordinateurs portable </t>
  </si>
  <si>
    <t xml:space="preserve">Ordinateur portable multimidia </t>
  </si>
  <si>
    <t xml:space="preserve">Acquisition du matériel de sonorisation(pack micro, transmeteur et sono) </t>
  </si>
  <si>
    <t xml:space="preserve">Acquisition du caméra avec tripied </t>
  </si>
  <si>
    <t>Acquisition du stabilisateur et lumière du caméra</t>
  </si>
  <si>
    <t>Acquisiton du photocopieur/ imprimante/scaner</t>
  </si>
  <si>
    <t xml:space="preserve">Acquisition du machine reliure </t>
  </si>
  <si>
    <t xml:space="preserve">Acquisition du scaner portable utilisation sur terrain </t>
  </si>
  <si>
    <t xml:space="preserve">Acquisition du vidéo projecteur et tableau d'affichage </t>
  </si>
  <si>
    <t>Acquisition du matériel GPS</t>
  </si>
  <si>
    <t>Acquisition de deux système de chauffage</t>
  </si>
  <si>
    <t xml:space="preserve">Petit matériel de bureau                </t>
  </si>
  <si>
    <t>fourniture consommable de bureau</t>
  </si>
  <si>
    <t xml:space="preserve">Téléphone Mobile                        </t>
  </si>
  <si>
    <t>Abonnement téléphonique- flotte mobile d'équipe opérationnelle</t>
  </si>
  <si>
    <t>Carburants - Véhicules, motos et groupes</t>
  </si>
  <si>
    <t>Frais de gasoil (500kmx50semaine)</t>
  </si>
  <si>
    <t xml:space="preserve">Achat de clé microsoft office et antivirus </t>
  </si>
  <si>
    <t xml:space="preserve">Taxes véhicules                         </t>
  </si>
  <si>
    <t xml:space="preserve">Frais de la taxe sur les véhicules  </t>
  </si>
  <si>
    <t xml:space="preserve">Assurances - Véhicules et motos         </t>
  </si>
  <si>
    <t xml:space="preserve">Frais d'Assurance multirisque du véhicule </t>
  </si>
  <si>
    <t xml:space="preserve">Entretien - Véhicules, motos et groupes </t>
  </si>
  <si>
    <t xml:space="preserve">Frais d'entretien auto -Vidange et changement des filtres huile et gasoil et pnue chaque année </t>
  </si>
  <si>
    <t xml:space="preserve">Maintenance informatique                </t>
  </si>
  <si>
    <t xml:space="preserve">Frais de Maintenance du matériels </t>
  </si>
  <si>
    <t xml:space="preserve">Internet                                </t>
  </si>
  <si>
    <t xml:space="preserve">Frais d'internet </t>
  </si>
  <si>
    <t xml:space="preserve">Entretien bureau                        </t>
  </si>
  <si>
    <t xml:space="preserve">Frais d'eau et electricité </t>
  </si>
  <si>
    <t xml:space="preserve">Frais d'impression/Imprimés/Photocopies </t>
  </si>
  <si>
    <t>Frais de visibilité -Roll up et Bandrolle programme en 2 langues</t>
  </si>
  <si>
    <t xml:space="preserve">REMUNERATIONS  BRUTES                   </t>
  </si>
  <si>
    <t xml:space="preserve">Salaire brut du Chef du projet </t>
  </si>
  <si>
    <t>Mois</t>
  </si>
  <si>
    <t>Salaire brut du RAF</t>
  </si>
  <si>
    <t>Salaire brut d'Animateur thèm. Agriculture</t>
  </si>
  <si>
    <t>Salaire brut d'Animateur thèm. Entreprenariat</t>
  </si>
  <si>
    <t>Salaire brut d'Animateur thèm. Santé</t>
  </si>
  <si>
    <t>Salaire brut d'Animateur thèm. Educ</t>
  </si>
  <si>
    <t>Atelier de lancement du programme</t>
  </si>
  <si>
    <t xml:space="preserve">Location salle                          </t>
  </si>
  <si>
    <t xml:space="preserve">Frais de Location d'une salle pour une journée </t>
  </si>
  <si>
    <t>Jour</t>
  </si>
  <si>
    <t xml:space="preserve">Roll up et bandrolle </t>
  </si>
  <si>
    <t xml:space="preserve">Dossiers des participants </t>
  </si>
  <si>
    <t xml:space="preserve">Restauration                            </t>
  </si>
  <si>
    <t xml:space="preserve">2 Pauses café et Déj des participants </t>
  </si>
  <si>
    <t>Codification optionnelle</t>
  </si>
  <si>
    <t xml:space="preserve">Hotel                                   </t>
  </si>
  <si>
    <t xml:space="preserve">Hébrgement 28 pax une nuitée </t>
  </si>
  <si>
    <t xml:space="preserve">Indemnité transport                     </t>
  </si>
  <si>
    <t xml:space="preserve">Remboursement des frais de transport des villageois A/R vers Midelt </t>
  </si>
  <si>
    <t xml:space="preserve">Honoraires prestations de service       </t>
  </si>
  <si>
    <t xml:space="preserve">Location du matériel de sonorisation </t>
  </si>
  <si>
    <t xml:space="preserve">RC- Structuration CLD et identification OSC
</t>
  </si>
  <si>
    <t xml:space="preserve">Location d'une tente (espace de réunion avec les groupes cibles) </t>
  </si>
  <si>
    <t xml:space="preserve">Pause café des 30 participants dans chaque village </t>
  </si>
  <si>
    <t xml:space="preserve">RC CLD </t>
  </si>
  <si>
    <t xml:space="preserve">Pause café et restauration des participants  </t>
  </si>
  <si>
    <t xml:space="preserve">achat de combustible </t>
  </si>
  <si>
    <t>RC CLD par la Mobilisation des échanges</t>
  </si>
  <si>
    <t xml:space="preserve">Location de salle </t>
  </si>
  <si>
    <t xml:space="preserve">Hébergement de 30 personnes en 2 nuitées </t>
  </si>
  <si>
    <t xml:space="preserve">Restauration et pause café des partcipants </t>
  </si>
  <si>
    <t>Frais de visibilité -Bandrolles /CLD</t>
  </si>
  <si>
    <t>achat de combustible (Frais de mobilisation des participants via bus d'Atawassol)</t>
  </si>
  <si>
    <t>Appel à MP CLD</t>
  </si>
  <si>
    <t xml:space="preserve">Bandroll -impression des supports et outils de sensibilisation </t>
  </si>
  <si>
    <t>Infrastructures Routes</t>
  </si>
  <si>
    <t>Matériel de construction cédé aux bénéfi</t>
  </si>
  <si>
    <t xml:space="preserve">Travaux de construction des 15 micro ponts pour  facliter le passage des humains et betes entre parcelles à Zawya </t>
  </si>
  <si>
    <t>Travaux de construction des canneaux d'irrigation et portes en fer à Bertat (Macro projet)</t>
  </si>
  <si>
    <t>Appel à consultant- Etude et doc de plaidoyer -Gestion des dégats des crues à Zawya(Macro projet)</t>
  </si>
  <si>
    <t>Appel à consultant- Etude et doc de plaidoyer -Gestion des dégats des crues à Bertat</t>
  </si>
  <si>
    <t>Travaux de gestion des dégats des eaux de crues (Macro projet)</t>
  </si>
  <si>
    <t>RC- Structuration FILIERES AGRICOLES</t>
  </si>
  <si>
    <t xml:space="preserve">Pause café des participants </t>
  </si>
  <si>
    <t>RC des acteurs Filières Agricoles</t>
  </si>
  <si>
    <t xml:space="preserve">Expert en filière d'Elevage </t>
  </si>
  <si>
    <t xml:space="preserve">Expert en filière Apiculture </t>
  </si>
  <si>
    <t xml:space="preserve">Expert en filière Maraichage &amp; PAM &amp; Amendier </t>
  </si>
  <si>
    <t xml:space="preserve">Hébergement de 15 personnes lors des sessions de formations </t>
  </si>
  <si>
    <t xml:space="preserve">Restauration et pause café des partcipants aux formations </t>
  </si>
  <si>
    <t xml:space="preserve">Frais de transport des participants des 3 zones ciblés </t>
  </si>
  <si>
    <t>Appel à MP PRODUCTIONS ALIMENTAIRES</t>
  </si>
  <si>
    <t>Matériel Micro Projet cédé aux bénéficia</t>
  </si>
  <si>
    <t>Achat des betes pour elvage et paturage (Micro projet par an x3)</t>
  </si>
  <si>
    <t>Achat des ruches MP appiculture (Micro projet par an x 5)</t>
  </si>
  <si>
    <t xml:space="preserve">ACHATS DE MATIERES PREMIERES            </t>
  </si>
  <si>
    <t>Achat des plantes aromatique et médicinal -MP PAM (Micro projet par an x 5)</t>
  </si>
  <si>
    <t>Achat de maraichage - plantes (Micro projet par an x 5)</t>
  </si>
  <si>
    <t>RC des Agriculteurs par la Mobilisation des échanges et plaidoyer</t>
  </si>
  <si>
    <t xml:space="preserve">Restauration des participants </t>
  </si>
  <si>
    <t xml:space="preserve">Frais de transports des participants </t>
  </si>
  <si>
    <t>R4A2</t>
  </si>
  <si>
    <t xml:space="preserve">RC- Structuration Petits Entrepreneurs Locaux </t>
  </si>
  <si>
    <t>R4A3</t>
  </si>
  <si>
    <t>RC des Petits entrepreneurs</t>
  </si>
  <si>
    <t xml:space="preserve">3 Experts en 3 filières pour une journée de formation </t>
  </si>
  <si>
    <t xml:space="preserve">Dossiers de particpants </t>
  </si>
  <si>
    <t xml:space="preserve">Restauration des participants lors des 3 sessions de formation </t>
  </si>
  <si>
    <t>R4A4</t>
  </si>
  <si>
    <t xml:space="preserve">RC des Petits Entrepreneurs par la Mobilisation des échanges </t>
  </si>
  <si>
    <t xml:space="preserve">Pause café et déj des participants </t>
  </si>
  <si>
    <t>R4A5</t>
  </si>
  <si>
    <t xml:space="preserve">Appel à MP Petits Entrepreneurs  </t>
  </si>
  <si>
    <t xml:space="preserve">Micro-fiancement cédé aux bénéficiaires </t>
  </si>
  <si>
    <t>Equipement des maisons d'hote dans les 3 régions ciblées (3MP sur 5ans)</t>
  </si>
  <si>
    <t>Equipement filière Artisanat (MP par an x5)</t>
  </si>
  <si>
    <t>Appel à MP TRANSFORMATION ALIMENTAIRE</t>
  </si>
  <si>
    <t>Equipement filière Couscous (MP par an x 5)</t>
  </si>
  <si>
    <t xml:space="preserve">RC- Structuration CODESA
</t>
  </si>
  <si>
    <t>RC CODESA</t>
  </si>
  <si>
    <t>3 experts en 3 filières dans 3 villages pour 2 jrs de formation / an</t>
  </si>
  <si>
    <t>Dossiers de 22 participants dans 3 villages /an</t>
  </si>
  <si>
    <t xml:space="preserve">Restauration de 22 particip. dans 3 villages en 3 filières /an </t>
  </si>
  <si>
    <t>RC CODESA par la Mobilisation des échanges</t>
  </si>
  <si>
    <t>Appel à MP CODESA</t>
  </si>
  <si>
    <t>Equipement médical cédé aux bénéficiaire</t>
  </si>
  <si>
    <t>Acquisiton du matériel médical (MP par an x5)</t>
  </si>
  <si>
    <t>Stock médicaments cédé aux bénéficiaires</t>
  </si>
  <si>
    <t>Achat de médicaments (MP par an x5 )</t>
  </si>
  <si>
    <t>INFRASTRUCTURES Centres de santé et Wash</t>
  </si>
  <si>
    <t>Aménagement dispensaire à Zawya /Omjniba &amp;Bertat (3Macro projet santé)</t>
  </si>
  <si>
    <t>RC_Structuration/ Remobilisation d'1 COPA pour chaque école de la zone d'action</t>
  </si>
  <si>
    <t xml:space="preserve">RC COPA </t>
  </si>
  <si>
    <t xml:space="preserve">3Formateurs en 3 thématiques pour 2jrs de formation </t>
  </si>
  <si>
    <t xml:space="preserve">Catering des participants </t>
  </si>
  <si>
    <t>RC des COPA par la Mobilisation des échanges</t>
  </si>
  <si>
    <t xml:space="preserve">Location véhicules                      </t>
  </si>
  <si>
    <t xml:space="preserve">Location de Minibus 3 visites terrain  </t>
  </si>
  <si>
    <t>Appel à Micro-Projets pour les COPA</t>
  </si>
  <si>
    <t>Acquisition de chauffage pour 7 écoles (7 Macro Pr)</t>
  </si>
  <si>
    <t>Acquisition des bicyclettes à 150 élèves (150 MP)</t>
  </si>
  <si>
    <t>INFRASTRUCTURES Scolaires</t>
  </si>
  <si>
    <t>Aménagement de 7 écoles primaires dans les 3 zones  (3MP)</t>
  </si>
  <si>
    <t xml:space="preserve">RC des Centres d'alphabétisation en Ressources </t>
  </si>
  <si>
    <t>Acquisition de valise multimédia (vidéo proj, tab d'affichage et haut parleur)</t>
  </si>
  <si>
    <t>RC- Structuration Moniteurs Alphabétisation</t>
  </si>
  <si>
    <t xml:space="preserve">Formateur pour 2 jrs de formation </t>
  </si>
  <si>
    <t>RC PL - Modules  Alphabétisation fonctionnelle</t>
  </si>
  <si>
    <t>Suivi/Evaluation Fonctionalité Alphabétisation</t>
  </si>
  <si>
    <t xml:space="preserve">Per diem                                </t>
  </si>
  <si>
    <t xml:space="preserve">Suivi sur terrain </t>
  </si>
  <si>
    <t>Achat de plantes amandier (21 MP sur 5 ans)</t>
  </si>
  <si>
    <t>Mise en place des stations d'assinissement dans 3 zones (Macro projet)</t>
  </si>
  <si>
    <t>RC des Mutuelles de Santé par la Mobilisation des échangeset Plaidoyer</t>
  </si>
  <si>
    <t xml:space="preserve">RC des Moniteurs d'Alphabétisation par la Mobilisation des échanges </t>
  </si>
  <si>
    <t>KARBL</t>
  </si>
  <si>
    <t>BL21</t>
  </si>
  <si>
    <t>RC du BL</t>
  </si>
  <si>
    <t>mobilier bureau (2 bureaux + 2 chaises)</t>
  </si>
  <si>
    <t>Acquisition de 3 PC- Equipe opéra</t>
  </si>
  <si>
    <t>Acquisition du machine reliure spirale</t>
  </si>
  <si>
    <t>Fonct - Bureau local</t>
  </si>
  <si>
    <t>Frais de déplacement d'équipe -Carburant (moyenne de 6000km en 50 semaine)</t>
  </si>
  <si>
    <t xml:space="preserve">Frais de maintenance de véhicule </t>
  </si>
  <si>
    <t xml:space="preserve">Frais de Maintenance du matériels infor </t>
  </si>
  <si>
    <t xml:space="preserve">Frais d'internet et tél fixe </t>
  </si>
  <si>
    <t xml:space="preserve">Frais d'eau et électricité </t>
  </si>
  <si>
    <t>Frais de visibilité - 2 Roll up  F/A</t>
  </si>
  <si>
    <t xml:space="preserve">Location de bureau                      </t>
  </si>
  <si>
    <t xml:space="preserve">Location de bureau </t>
  </si>
  <si>
    <t>Salaire brut du GM</t>
  </si>
  <si>
    <t>Salaire brut du FM</t>
  </si>
  <si>
    <t>Salaire brut CP</t>
  </si>
  <si>
    <t xml:space="preserve">Entretien de bureau- ménage   </t>
  </si>
  <si>
    <t>RC PL - Modules CLD</t>
  </si>
  <si>
    <t>Appel à consultant - Modules gestion</t>
  </si>
  <si>
    <t>Hébergement des  participants à Midelt</t>
  </si>
  <si>
    <t xml:space="preserve">Restauration des particpant </t>
  </si>
  <si>
    <t xml:space="preserve">Location de salle pour 5 jours </t>
  </si>
  <si>
    <t xml:space="preserve">Fourniture de bureau </t>
  </si>
  <si>
    <t xml:space="preserve">Perdiem d'équipe opéra- Dép vers Midelt </t>
  </si>
  <si>
    <t>R4A1</t>
  </si>
  <si>
    <t>RC PL - Modules Petits Entrepreneurs</t>
  </si>
  <si>
    <t>Appel à consultant -</t>
  </si>
  <si>
    <t>Hébergement des participants  en 6 nuitées à Midelt</t>
  </si>
  <si>
    <t>Restauration des particpant en 6 jrs</t>
  </si>
  <si>
    <t xml:space="preserve">salle pour 5 jours </t>
  </si>
  <si>
    <t>RC PL - Gestion</t>
  </si>
  <si>
    <t xml:space="preserve">Appel à consultant- produire des outils et supports </t>
  </si>
  <si>
    <t>RC PL - Modules CODESA</t>
  </si>
  <si>
    <t>Appel à consultant - santé</t>
  </si>
  <si>
    <t xml:space="preserve">Hébergement des 19 participants  en 6 nuitées </t>
  </si>
  <si>
    <t xml:space="preserve">Perdiem d'équipe opéra- Dép </t>
  </si>
  <si>
    <t>RC PL pour le RC et le suivi des COPA</t>
  </si>
  <si>
    <t>Appel à consultant - Educ</t>
  </si>
  <si>
    <t>Hébergement des 19 participants  en 6 nuitées</t>
  </si>
  <si>
    <t>Perdiem d'équipe opéra- Dép</t>
  </si>
  <si>
    <t>RC PL - Modules AGRICULTURE</t>
  </si>
  <si>
    <t>Appel à consultant - Agri</t>
  </si>
  <si>
    <t>Hébergement des participants  en 6 nuitées</t>
  </si>
  <si>
    <t xml:space="preserve">Frais d'élaboration capsule vidéo </t>
  </si>
  <si>
    <t>Suivi/Evaluation Résultats Agricoles</t>
  </si>
  <si>
    <t>Frais d'audit des MP -Agri &amp; Infrastr.</t>
  </si>
  <si>
    <t>COLLABORATION avec ANZOA</t>
  </si>
  <si>
    <t>Hébergement des 12 participants  en 2 nuitées</t>
  </si>
  <si>
    <t>Restauration des particpant en 2jrs</t>
  </si>
  <si>
    <t>Location d'une salle pour 2 jrs</t>
  </si>
  <si>
    <t xml:space="preserve">Fourniture d'atelier </t>
  </si>
  <si>
    <t xml:space="preserve">Frais du transprt des invités </t>
  </si>
  <si>
    <t xml:space="preserve">Autres frais de mission                 </t>
  </si>
  <si>
    <t>R4A8</t>
  </si>
  <si>
    <t>COLLABORATION avec APEFE</t>
  </si>
  <si>
    <t>R4A7</t>
  </si>
  <si>
    <t xml:space="preserve">Suivi/Evaluation Résultats Entreprenariat </t>
  </si>
  <si>
    <t>Frais d'audit des MP entreprenariat non agric</t>
  </si>
  <si>
    <t>Suivi/Evaluation Fonctionalité Mutuelle de santé</t>
  </si>
  <si>
    <t>Frais d'audit des MP &amp; Capitalisation - Santé</t>
  </si>
  <si>
    <t>Frais d'audit des MP &amp;  Capitalisation- Educ</t>
  </si>
  <si>
    <t>Suivi/Evaluation Fonctionalité CLD</t>
  </si>
  <si>
    <t xml:space="preserve">Consultant externe- Capitalisation </t>
  </si>
  <si>
    <t>KS Bureau local</t>
  </si>
  <si>
    <t>CDOHQ</t>
  </si>
  <si>
    <t>BE</t>
  </si>
  <si>
    <t>HQ11</t>
  </si>
  <si>
    <t>RC PL RDC par HQ CONGODORPEN</t>
  </si>
  <si>
    <t>Ordinateur</t>
  </si>
  <si>
    <t>Prestations RC/Pédagogique</t>
  </si>
  <si>
    <t>Mission RC/Pédagogique RDC</t>
  </si>
  <si>
    <t>Divers</t>
  </si>
  <si>
    <t xml:space="preserve">Part temps  RC/Pédagogique </t>
  </si>
  <si>
    <t>CDBLR</t>
  </si>
  <si>
    <t>BL11</t>
  </si>
  <si>
    <t>RC PL RDC par BL CONGODORPEN</t>
  </si>
  <si>
    <t>1 Moto/cadre</t>
  </si>
  <si>
    <t>1 Ordi/cadre</t>
  </si>
  <si>
    <t>1 Imprimente</t>
  </si>
  <si>
    <t>Matériel bureau</t>
  </si>
  <si>
    <t>Loyer</t>
  </si>
  <si>
    <t>Pt matériel</t>
  </si>
  <si>
    <t>Frais banque</t>
  </si>
  <si>
    <t>Frais administratif</t>
  </si>
  <si>
    <t>Prestations RC Finances</t>
  </si>
  <si>
    <t>Prestation - Finalisation étude Mutuelle</t>
  </si>
  <si>
    <t xml:space="preserve">Prestation - Coaching Plan d'action Mutuelle </t>
  </si>
  <si>
    <t>Prestations - Numérisation Mutuelle</t>
  </si>
  <si>
    <t xml:space="preserve">Stage Filières </t>
  </si>
  <si>
    <t>Revue PL chez CDI</t>
  </si>
  <si>
    <t>Missions BL en RDC</t>
  </si>
  <si>
    <t>Missions BL en BEL</t>
  </si>
  <si>
    <t>STAFFS BL - Local</t>
  </si>
  <si>
    <t>CDBK</t>
  </si>
  <si>
    <t>R8A1</t>
  </si>
  <si>
    <t>Gestion</t>
  </si>
  <si>
    <t>Ordinateurs</t>
  </si>
  <si>
    <t>Appareils Photos</t>
  </si>
  <si>
    <t>Matériel bureau - salle de réunion</t>
  </si>
  <si>
    <t>Missions Gestion RDC</t>
  </si>
  <si>
    <t>Divers Dispo</t>
  </si>
  <si>
    <t>Pers - Salaires Siège Belgique</t>
  </si>
  <si>
    <t>Part temps  Gestion</t>
  </si>
  <si>
    <t>E2</t>
  </si>
  <si>
    <t>A&amp;E - Audits</t>
  </si>
  <si>
    <t>Audit annuel CD - RDC</t>
  </si>
  <si>
    <t>Evaluation externe des indicateurs en 2024 et 2026 - en RDC et au MAROC</t>
  </si>
  <si>
    <t>E1</t>
  </si>
  <si>
    <t>A&amp;E - Evaluations</t>
  </si>
  <si>
    <t>Evalution Mid + End /RDC + MAROC</t>
  </si>
  <si>
    <t>CDAGR</t>
  </si>
  <si>
    <t>R7A1</t>
  </si>
  <si>
    <t>Synergie ARICONGO</t>
  </si>
  <si>
    <t>Synergie AGRICULTURE: AGRICONGO - FCT</t>
  </si>
  <si>
    <t>Synergie AGRICULTURE: AGRICONGO - INV</t>
  </si>
  <si>
    <t>CDRIK</t>
  </si>
  <si>
    <t>R7A2</t>
  </si>
  <si>
    <t>Synergie RIKOLTO</t>
  </si>
  <si>
    <t>Synergie AGRICULTURE: RIKOLTO</t>
  </si>
  <si>
    <t>CDAPR</t>
  </si>
  <si>
    <t>R7A3</t>
  </si>
  <si>
    <t>Synergie APEFE</t>
  </si>
  <si>
    <t>Synergie ENTREPRENARIAT: APEFE</t>
  </si>
  <si>
    <t>CDMDR</t>
  </si>
  <si>
    <t>R7A4</t>
  </si>
  <si>
    <t>Synergie MDM</t>
  </si>
  <si>
    <t>Synergie SANTE: MDM</t>
  </si>
  <si>
    <t>CDHUB</t>
  </si>
  <si>
    <t>R7A5</t>
  </si>
  <si>
    <t>Synergie HUB</t>
  </si>
  <si>
    <t>Synergie SANTE: HUB</t>
  </si>
  <si>
    <t>CDINF</t>
  </si>
  <si>
    <t>COLL16</t>
  </si>
  <si>
    <t>COLLABORATION RDC INFIMOSA</t>
  </si>
  <si>
    <t>RC enseignants</t>
  </si>
  <si>
    <t>Mission de suivi et RC</t>
  </si>
  <si>
    <t>Investissements pour écoles</t>
  </si>
  <si>
    <t>Petits matériel pour école</t>
  </si>
  <si>
    <t>CDKAR</t>
  </si>
  <si>
    <t>COLL17</t>
  </si>
  <si>
    <t>R2A5</t>
  </si>
  <si>
    <t>RC PL RDC par COLLABORATION KS</t>
  </si>
  <si>
    <t>Missions des staffs du BL Maroc en RDC</t>
  </si>
  <si>
    <t>Missions des staffs du BL Maroc en BEL</t>
  </si>
  <si>
    <t>Missions des staffs du BL RDC au Maroc</t>
  </si>
  <si>
    <t>HQ21</t>
  </si>
  <si>
    <t>R2A6</t>
  </si>
  <si>
    <t xml:space="preserve">Ordinateur </t>
  </si>
  <si>
    <t>Ordinateur Chargé pédagogique MAROC</t>
  </si>
  <si>
    <t>Mission RC/Pédagogique Maroc</t>
  </si>
  <si>
    <t xml:space="preserve">Prestation RC PL OP Pédagogique </t>
  </si>
  <si>
    <t>Autres Missions</t>
  </si>
  <si>
    <t>Prestation RC PL Gestion FIN + INSTIT</t>
  </si>
  <si>
    <t>Part temps siège sur RC Maroc</t>
  </si>
  <si>
    <t>Mission RC PL  Coordinateurs péda Maroc</t>
  </si>
  <si>
    <t>KARCOLL</t>
  </si>
  <si>
    <t>COLL23</t>
  </si>
  <si>
    <t>R2A7</t>
  </si>
  <si>
    <t>Missions HQ KS au  Maroc</t>
  </si>
  <si>
    <t>Missions Gestionnaire OP KS au  Maroc</t>
  </si>
  <si>
    <t>Missions  HQ KS en RDC</t>
  </si>
  <si>
    <t>Missions Gestionnaire OP KS en RDC</t>
  </si>
  <si>
    <t>Missions CA KS en RDC</t>
  </si>
  <si>
    <t>Autres</t>
  </si>
  <si>
    <t>Pers - Salaires autres frais</t>
  </si>
  <si>
    <t>STAFF KS : 1/4 ETP RAF+1/4 GP</t>
  </si>
  <si>
    <t>STAFF Gestion OP et FIN KS</t>
  </si>
  <si>
    <t>KAMDM</t>
  </si>
  <si>
    <t>R2A8</t>
  </si>
  <si>
    <t>RC PL MAROC par COLL MDM</t>
  </si>
  <si>
    <t>Missions d'échanges d'exertises</t>
  </si>
  <si>
    <t>KAAPF</t>
  </si>
  <si>
    <t>R2A9</t>
  </si>
  <si>
    <t>RC PL MAROC par COLL APEFE</t>
  </si>
  <si>
    <t>KAECC</t>
  </si>
  <si>
    <t>R2A10</t>
  </si>
  <si>
    <t>RC PL MAROC par COLL ECHOS COMMUNICATION</t>
  </si>
  <si>
    <t>cd Belgique</t>
  </si>
  <si>
    <t>bac cg</t>
  </si>
  <si>
    <t>bac co</t>
  </si>
  <si>
    <t>t1</t>
  </si>
  <si>
    <t>T4 Part2</t>
  </si>
  <si>
    <t>T4 part 1</t>
  </si>
  <si>
    <t>T2</t>
  </si>
  <si>
    <t>Regul Budget s/demande ajust. DGD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</si>
</sst>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 _€_-;\-* #,##0\ _€_-;_-* &quot;-&quot;??\ _€_-;_-@_-"/>
    <numFmt numFmtId="166" formatCode="_(* #,##0_);_(* \(#,##0\);_(* &quot;-&quot;??_);_(@_)"/>
    <numFmt numFmtId="167" formatCode="_-* #,##0.00\ _€_-;\-* #,##0.00\ _€_-;_-* &quot;-&quot;??\ _€_-;_-@_-"/>
  </numFmts>
  <fonts count="2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Calibri"/>
      <family val="2"/>
      <scheme val="minor"/>
    </font>
    <font>
      <vertAlign val="superscript"/>
      <sz val="10"/>
      <color theme="1"/>
      <name val="Calibri"/>
      <family val="2"/>
      <scheme val="minor"/>
    </font>
    <font>
      <u/>
      <sz val="10"/>
      <color theme="1"/>
      <name val="Calibri"/>
      <family val="2"/>
      <scheme val="minor"/>
    </font>
    <font>
      <b/>
      <vertAlign val="superscript"/>
      <sz val="11"/>
      <color theme="1"/>
      <name val="Calibri"/>
      <family val="2"/>
      <scheme val="minor"/>
    </font>
    <font>
      <b/>
      <sz val="11"/>
      <color rgb="FFFFC000"/>
      <name val="Calibri"/>
      <family val="2"/>
      <scheme val="minor"/>
    </font>
    <font>
      <b/>
      <sz val="10"/>
      <color theme="1"/>
      <name val="Calibri"/>
      <family val="2"/>
      <scheme val="minor"/>
    </font>
    <font>
      <b/>
      <sz val="11"/>
      <name val="Calibri"/>
      <family val="2"/>
      <scheme val="minor"/>
    </font>
    <font>
      <sz val="11"/>
      <name val="Calibri"/>
      <family val="2"/>
      <scheme val="minor"/>
    </font>
    <font>
      <u/>
      <sz val="11"/>
      <color theme="1"/>
      <name val="Calibri"/>
      <family val="2"/>
      <scheme val="minor"/>
    </font>
    <font>
      <b/>
      <sz val="11"/>
      <color theme="5" tint="-0.249977111117893"/>
      <name val="Calibri"/>
      <family val="2"/>
      <scheme val="minor"/>
    </font>
    <font>
      <b/>
      <sz val="11"/>
      <color rgb="FFC00000"/>
      <name val="Calibri"/>
      <family val="2"/>
      <scheme val="minor"/>
    </font>
    <font>
      <i/>
      <sz val="11"/>
      <color theme="5" tint="-0.249977111117893"/>
      <name val="Calibri"/>
      <family val="2"/>
      <scheme val="minor"/>
    </font>
    <font>
      <b/>
      <sz val="11"/>
      <color rgb="FFFF0000"/>
      <name val="Calibri"/>
      <family val="2"/>
      <scheme val="minor"/>
    </font>
    <font>
      <b/>
      <sz val="10.5"/>
      <name val="Calibri"/>
      <family val="2"/>
      <scheme val="minor"/>
    </font>
    <font>
      <b/>
      <sz val="10.5"/>
      <color theme="5" tint="-0.249977111117893"/>
      <name val="Calibri"/>
      <family val="2"/>
      <scheme val="minor"/>
    </font>
    <font>
      <b/>
      <sz val="10"/>
      <name val="Calibri"/>
      <family val="2"/>
      <scheme val="minor"/>
    </font>
    <font>
      <sz val="10"/>
      <name val="Calibri"/>
      <family val="2"/>
      <scheme val="minor"/>
    </font>
    <font>
      <sz val="8"/>
      <name val="Calibri"/>
      <family val="2"/>
      <scheme val="minor"/>
    </font>
    <font>
      <sz val="10"/>
      <name val="Arial"/>
      <family val="2"/>
    </font>
    <font>
      <i/>
      <sz val="11"/>
      <color theme="1"/>
      <name val="Calibri"/>
      <family val="2"/>
      <scheme val="minor"/>
    </font>
  </fonts>
  <fills count="22">
    <fill>
      <patternFill patternType="none"/>
    </fill>
    <fill>
      <patternFill patternType="gray125"/>
    </fill>
    <fill>
      <patternFill patternType="solid">
        <fgColor theme="8" tint="-0.499984740745262"/>
        <bgColor indexed="64"/>
      </patternFill>
    </fill>
    <fill>
      <patternFill patternType="solid">
        <fgColor theme="8" tint="0.39997558519241921"/>
        <bgColor indexed="64"/>
      </patternFill>
    </fill>
    <fill>
      <patternFill patternType="solid">
        <fgColor theme="2" tint="-0.49998474074526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6" tint="0.79998168889431442"/>
        <bgColor indexed="64"/>
      </patternFill>
    </fill>
    <fill>
      <patternFill patternType="gray0625"/>
    </fill>
    <fill>
      <patternFill patternType="solid">
        <fgColor theme="6" tint="0.59999389629810485"/>
        <bgColor indexed="64"/>
      </patternFill>
    </fill>
    <fill>
      <patternFill patternType="solid">
        <fgColor theme="6" tint="0.39997558519241921"/>
        <bgColor indexed="64"/>
      </patternFill>
    </fill>
    <fill>
      <patternFill patternType="solid">
        <fgColor theme="2" tint="-0.249977111117893"/>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33">
    <xf numFmtId="0" fontId="0" fillId="0" borderId="0" xfId="0"/>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2" fillId="2" borderId="7" xfId="0" applyFont="1" applyFill="1" applyBorder="1"/>
    <xf numFmtId="164" fontId="2" fillId="2" borderId="8" xfId="1" applyFont="1" applyFill="1" applyBorder="1"/>
    <xf numFmtId="164" fontId="2" fillId="2" borderId="9" xfId="1" applyFont="1" applyFill="1" applyBorder="1"/>
    <xf numFmtId="0" fontId="4" fillId="3" borderId="7" xfId="0" applyFont="1" applyFill="1" applyBorder="1"/>
    <xf numFmtId="164" fontId="4" fillId="3" borderId="8" xfId="1" applyFont="1" applyFill="1" applyBorder="1"/>
    <xf numFmtId="164" fontId="4" fillId="3" borderId="9" xfId="1" applyFont="1" applyFill="1" applyBorder="1"/>
    <xf numFmtId="0" fontId="0" fillId="0" borderId="7" xfId="0" applyBorder="1" applyAlignment="1">
      <alignment horizontal="left" wrapText="1" indent="1"/>
    </xf>
    <xf numFmtId="164" fontId="0" fillId="0" borderId="8" xfId="1" applyFont="1" applyBorder="1"/>
    <xf numFmtId="164" fontId="0" fillId="0" borderId="9" xfId="1" applyFont="1" applyBorder="1"/>
    <xf numFmtId="0" fontId="4" fillId="3" borderId="7" xfId="0" applyFont="1" applyFill="1" applyBorder="1" applyAlignment="1">
      <alignment horizontal="left" wrapText="1"/>
    </xf>
    <xf numFmtId="0" fontId="0" fillId="0" borderId="7" xfId="0" applyBorder="1" applyAlignment="1">
      <alignment horizontal="left" indent="1"/>
    </xf>
    <xf numFmtId="0" fontId="0" fillId="0" borderId="10" xfId="0" applyBorder="1" applyAlignment="1">
      <alignment horizontal="left" indent="1"/>
    </xf>
    <xf numFmtId="164" fontId="0" fillId="0" borderId="11" xfId="1" applyFont="1" applyBorder="1"/>
    <xf numFmtId="164" fontId="0" fillId="0" borderId="12" xfId="1" applyFont="1" applyBorder="1"/>
    <xf numFmtId="164" fontId="0" fillId="0" borderId="0" xfId="1" applyFont="1" applyBorder="1"/>
    <xf numFmtId="0" fontId="7" fillId="0" borderId="0" xfId="0" applyFont="1"/>
    <xf numFmtId="0" fontId="2" fillId="4" borderId="7" xfId="0" applyFont="1" applyFill="1" applyBorder="1"/>
    <xf numFmtId="164" fontId="2" fillId="4" borderId="8" xfId="1" applyFont="1" applyFill="1" applyBorder="1"/>
    <xf numFmtId="164" fontId="2" fillId="4" borderId="9" xfId="1" applyFont="1" applyFill="1" applyBorder="1"/>
    <xf numFmtId="164" fontId="4" fillId="0" borderId="8" xfId="1" applyFont="1" applyFill="1" applyBorder="1"/>
    <xf numFmtId="164" fontId="4" fillId="0" borderId="9" xfId="1" applyFont="1" applyFill="1" applyBorder="1"/>
    <xf numFmtId="164" fontId="4" fillId="0" borderId="12" xfId="1" applyFont="1" applyFill="1" applyBorder="1"/>
    <xf numFmtId="164" fontId="2" fillId="5" borderId="8" xfId="1" applyFont="1" applyFill="1" applyBorder="1"/>
    <xf numFmtId="164" fontId="2" fillId="5" borderId="9" xfId="1" applyFont="1" applyFill="1" applyBorder="1"/>
    <xf numFmtId="0" fontId="4" fillId="6" borderId="7" xfId="0" applyFont="1" applyFill="1" applyBorder="1"/>
    <xf numFmtId="164" fontId="4" fillId="6" borderId="8" xfId="1" applyFont="1" applyFill="1" applyBorder="1"/>
    <xf numFmtId="164" fontId="4" fillId="6" borderId="9" xfId="1" applyFont="1" applyFill="1" applyBorder="1"/>
    <xf numFmtId="0" fontId="4" fillId="7" borderId="7" xfId="0" applyFont="1" applyFill="1" applyBorder="1"/>
    <xf numFmtId="164" fontId="0" fillId="7" borderId="8" xfId="1" applyFont="1" applyFill="1" applyBorder="1"/>
    <xf numFmtId="164" fontId="0" fillId="7" borderId="9" xfId="1" applyFont="1" applyFill="1" applyBorder="1"/>
    <xf numFmtId="0" fontId="4" fillId="0" borderId="5" xfId="0" applyFont="1" applyFill="1" applyBorder="1" applyAlignment="1">
      <alignment horizontal="center"/>
    </xf>
    <xf numFmtId="0" fontId="4" fillId="0" borderId="6" xfId="0" applyFont="1" applyFill="1" applyBorder="1" applyAlignment="1">
      <alignment horizontal="center"/>
    </xf>
    <xf numFmtId="0" fontId="0" fillId="0" borderId="0" xfId="0" applyAlignment="1">
      <alignment horizontal="center"/>
    </xf>
    <xf numFmtId="0" fontId="0" fillId="0" borderId="8" xfId="0" applyBorder="1"/>
    <xf numFmtId="0" fontId="0" fillId="9" borderId="8" xfId="0" applyFill="1" applyBorder="1"/>
    <xf numFmtId="0" fontId="2" fillId="10" borderId="8" xfId="0" applyFont="1" applyFill="1" applyBorder="1" applyAlignment="1">
      <alignment horizontal="center"/>
    </xf>
    <xf numFmtId="164" fontId="0" fillId="11" borderId="8" xfId="1" applyFont="1" applyFill="1" applyBorder="1"/>
    <xf numFmtId="0" fontId="4" fillId="9" borderId="8" xfId="0" applyFont="1" applyFill="1" applyBorder="1"/>
    <xf numFmtId="9" fontId="4" fillId="9" borderId="8" xfId="0" applyNumberFormat="1" applyFont="1" applyFill="1" applyBorder="1" applyAlignment="1">
      <alignment horizontal="center"/>
    </xf>
    <xf numFmtId="164" fontId="0" fillId="9" borderId="8" xfId="1" applyFont="1" applyFill="1" applyBorder="1"/>
    <xf numFmtId="0" fontId="4" fillId="7" borderId="8" xfId="0" applyFont="1" applyFill="1" applyBorder="1"/>
    <xf numFmtId="9" fontId="4" fillId="7" borderId="8" xfId="0" applyNumberFormat="1" applyFont="1" applyFill="1" applyBorder="1" applyAlignment="1">
      <alignment horizontal="center"/>
    </xf>
    <xf numFmtId="0" fontId="4" fillId="12" borderId="8" xfId="0" applyFont="1" applyFill="1" applyBorder="1"/>
    <xf numFmtId="9" fontId="4" fillId="12" borderId="8" xfId="0" applyNumberFormat="1" applyFont="1" applyFill="1" applyBorder="1" applyAlignment="1">
      <alignment horizontal="center"/>
    </xf>
    <xf numFmtId="164" fontId="0" fillId="12" borderId="8" xfId="1" applyFont="1" applyFill="1" applyBorder="1"/>
    <xf numFmtId="164" fontId="0" fillId="13" borderId="8" xfId="1" applyFont="1" applyFill="1" applyBorder="1"/>
    <xf numFmtId="164" fontId="4" fillId="14" borderId="8" xfId="1" applyFont="1" applyFill="1" applyBorder="1"/>
    <xf numFmtId="164" fontId="4" fillId="15" borderId="8" xfId="1" applyFont="1" applyFill="1" applyBorder="1"/>
    <xf numFmtId="164" fontId="2" fillId="16" borderId="8" xfId="1" applyFont="1" applyFill="1" applyBorder="1"/>
    <xf numFmtId="0" fontId="4" fillId="14" borderId="8" xfId="0" applyFont="1" applyFill="1" applyBorder="1" applyAlignment="1">
      <alignment horizontal="center"/>
    </xf>
    <xf numFmtId="0" fontId="4" fillId="15" borderId="8" xfId="0" applyFont="1" applyFill="1" applyBorder="1" applyAlignment="1">
      <alignment horizontal="center"/>
    </xf>
    <xf numFmtId="0" fontId="4" fillId="3" borderId="8" xfId="0" applyFont="1" applyFill="1" applyBorder="1" applyAlignment="1">
      <alignment horizontal="center"/>
    </xf>
    <xf numFmtId="0" fontId="2" fillId="16" borderId="8" xfId="0" applyFont="1" applyFill="1" applyBorder="1" applyAlignment="1">
      <alignment horizontal="center"/>
    </xf>
    <xf numFmtId="0" fontId="2" fillId="2" borderId="8" xfId="0" applyFont="1" applyFill="1" applyBorder="1" applyAlignment="1">
      <alignment horizontal="center"/>
    </xf>
    <xf numFmtId="0" fontId="4" fillId="14" borderId="8" xfId="0" applyFont="1" applyFill="1" applyBorder="1"/>
    <xf numFmtId="0" fontId="4" fillId="17" borderId="8" xfId="0" applyFont="1" applyFill="1" applyBorder="1"/>
    <xf numFmtId="164" fontId="4" fillId="8" borderId="8" xfId="1" applyFont="1" applyFill="1" applyBorder="1"/>
    <xf numFmtId="164" fontId="4" fillId="8" borderId="9" xfId="1" applyFont="1" applyFill="1" applyBorder="1"/>
    <xf numFmtId="0" fontId="2" fillId="2" borderId="8" xfId="0" applyFont="1" applyFill="1" applyBorder="1"/>
    <xf numFmtId="164" fontId="0" fillId="11" borderId="11" xfId="1" applyFont="1" applyFill="1" applyBorder="1"/>
    <xf numFmtId="9" fontId="4" fillId="0" borderId="6" xfId="2" applyFont="1" applyBorder="1" applyAlignment="1">
      <alignment horizontal="center"/>
    </xf>
    <xf numFmtId="0" fontId="0" fillId="18" borderId="9" xfId="0" applyFill="1" applyBorder="1"/>
    <xf numFmtId="0" fontId="0" fillId="0" borderId="9" xfId="0" applyBorder="1"/>
    <xf numFmtId="0" fontId="0" fillId="18" borderId="12" xfId="0" applyFill="1" applyBorder="1"/>
    <xf numFmtId="0" fontId="3" fillId="0" borderId="0" xfId="0" applyFont="1"/>
    <xf numFmtId="0" fontId="0" fillId="17" borderId="8" xfId="0" applyFill="1" applyBorder="1"/>
    <xf numFmtId="0" fontId="0" fillId="19" borderId="8" xfId="0" applyFill="1" applyBorder="1"/>
    <xf numFmtId="0" fontId="0" fillId="20" borderId="8" xfId="0" applyFill="1" applyBorder="1"/>
    <xf numFmtId="0" fontId="0" fillId="21" borderId="8" xfId="0" applyFill="1" applyBorder="1"/>
    <xf numFmtId="164" fontId="4" fillId="9" borderId="8" xfId="1" applyFont="1" applyFill="1" applyBorder="1"/>
    <xf numFmtId="164" fontId="1" fillId="0" borderId="8" xfId="1" applyFont="1" applyFill="1" applyBorder="1"/>
    <xf numFmtId="0" fontId="2" fillId="5" borderId="8" xfId="0" applyFont="1" applyFill="1" applyBorder="1"/>
    <xf numFmtId="164" fontId="4" fillId="0" borderId="8" xfId="1" applyFont="1" applyBorder="1"/>
    <xf numFmtId="0" fontId="4" fillId="8" borderId="8" xfId="0" applyFont="1" applyFill="1" applyBorder="1"/>
    <xf numFmtId="0" fontId="0" fillId="0" borderId="0" xfId="0" applyAlignment="1">
      <alignment vertical="center" wrapText="1"/>
    </xf>
    <xf numFmtId="0" fontId="14" fillId="17" borderId="8" xfId="0" applyFont="1" applyFill="1" applyBorder="1"/>
    <xf numFmtId="164" fontId="14" fillId="0" borderId="8" xfId="1" applyFont="1" applyBorder="1"/>
    <xf numFmtId="0" fontId="14" fillId="19" borderId="8" xfId="0" applyFont="1" applyFill="1" applyBorder="1"/>
    <xf numFmtId="0" fontId="14" fillId="20" borderId="8" xfId="0" applyFont="1" applyFill="1" applyBorder="1"/>
    <xf numFmtId="0" fontId="14" fillId="21" borderId="8" xfId="0" applyFont="1" applyFill="1" applyBorder="1"/>
    <xf numFmtId="0" fontId="13" fillId="9" borderId="8" xfId="0" applyFont="1" applyFill="1" applyBorder="1"/>
    <xf numFmtId="164" fontId="13" fillId="9" borderId="8" xfId="1" applyFont="1" applyFill="1" applyBorder="1"/>
    <xf numFmtId="164" fontId="13" fillId="0" borderId="8" xfId="1" applyFont="1" applyBorder="1"/>
    <xf numFmtId="0" fontId="4" fillId="11" borderId="11" xfId="0" applyFont="1" applyFill="1" applyBorder="1" applyAlignment="1">
      <alignment vertical="center"/>
    </xf>
    <xf numFmtId="164" fontId="4" fillId="11" borderId="11" xfId="1" applyFont="1" applyFill="1" applyBorder="1"/>
    <xf numFmtId="0" fontId="0" fillId="7" borderId="8" xfId="0" applyFill="1" applyBorder="1"/>
    <xf numFmtId="10" fontId="4" fillId="0" borderId="9" xfId="2" applyNumberFormat="1" applyFont="1" applyFill="1" applyBorder="1"/>
    <xf numFmtId="10" fontId="4" fillId="8" borderId="9" xfId="2" applyNumberFormat="1" applyFont="1" applyFill="1" applyBorder="1"/>
    <xf numFmtId="10" fontId="2" fillId="5" borderId="9" xfId="2" applyNumberFormat="1" applyFont="1" applyFill="1" applyBorder="1"/>
    <xf numFmtId="10" fontId="13" fillId="0" borderId="9" xfId="2" applyNumberFormat="1" applyFont="1" applyBorder="1"/>
    <xf numFmtId="10" fontId="13" fillId="9" borderId="9" xfId="2" applyNumberFormat="1" applyFont="1" applyFill="1" applyBorder="1"/>
    <xf numFmtId="164" fontId="0" fillId="0" borderId="8" xfId="1" applyFont="1" applyFill="1" applyBorder="1"/>
    <xf numFmtId="0" fontId="0" fillId="17" borderId="7" xfId="0" applyFill="1" applyBorder="1"/>
    <xf numFmtId="164" fontId="0" fillId="0" borderId="9" xfId="1" applyFont="1" applyFill="1" applyBorder="1"/>
    <xf numFmtId="0" fontId="0" fillId="19" borderId="7" xfId="0" applyFill="1" applyBorder="1"/>
    <xf numFmtId="0" fontId="0" fillId="20" borderId="7" xfId="0" applyFill="1" applyBorder="1"/>
    <xf numFmtId="0" fontId="0" fillId="21" borderId="10" xfId="0" applyFill="1" applyBorder="1"/>
    <xf numFmtId="0" fontId="0" fillId="21" borderId="7" xfId="0" applyFill="1" applyBorder="1"/>
    <xf numFmtId="164" fontId="0" fillId="0" borderId="11" xfId="1" applyFont="1" applyFill="1" applyBorder="1"/>
    <xf numFmtId="164" fontId="0" fillId="0" borderId="12" xfId="1" applyFont="1" applyFill="1" applyBorder="1"/>
    <xf numFmtId="164" fontId="0" fillId="0" borderId="33" xfId="1" applyFont="1" applyBorder="1"/>
    <xf numFmtId="0" fontId="0" fillId="7" borderId="7" xfId="0" applyFill="1" applyBorder="1" applyAlignment="1">
      <alignment horizontal="left" wrapText="1" indent="1"/>
    </xf>
    <xf numFmtId="0" fontId="0" fillId="7" borderId="32" xfId="0" applyFill="1" applyBorder="1" applyAlignment="1">
      <alignment horizontal="left" wrapText="1" indent="1"/>
    </xf>
    <xf numFmtId="164" fontId="0" fillId="7" borderId="21" xfId="1" applyFont="1" applyFill="1" applyBorder="1"/>
    <xf numFmtId="164" fontId="0" fillId="7" borderId="33" xfId="1" applyFont="1" applyFill="1" applyBorder="1"/>
    <xf numFmtId="0" fontId="0" fillId="0" borderId="32" xfId="0" applyBorder="1" applyAlignment="1">
      <alignment horizontal="left" wrapText="1" indent="2"/>
    </xf>
    <xf numFmtId="0" fontId="0" fillId="0" borderId="10" xfId="0" applyBorder="1" applyAlignment="1">
      <alignment horizontal="left" indent="2"/>
    </xf>
    <xf numFmtId="164" fontId="4" fillId="0" borderId="33" xfId="1" applyFont="1" applyFill="1" applyBorder="1"/>
    <xf numFmtId="164" fontId="4" fillId="7" borderId="8" xfId="1" applyFont="1" applyFill="1" applyBorder="1"/>
    <xf numFmtId="164" fontId="4" fillId="7" borderId="9" xfId="1" applyFont="1" applyFill="1" applyBorder="1"/>
    <xf numFmtId="164" fontId="4" fillId="7" borderId="21" xfId="1" applyFont="1" applyFill="1" applyBorder="1"/>
    <xf numFmtId="164" fontId="4" fillId="7" borderId="33" xfId="1" applyFont="1" applyFill="1" applyBorder="1"/>
    <xf numFmtId="0" fontId="0" fillId="0" borderId="32" xfId="0" applyFont="1" applyFill="1" applyBorder="1" applyAlignment="1">
      <alignment horizontal="left" indent="1"/>
    </xf>
    <xf numFmtId="0" fontId="0" fillId="0" borderId="7" xfId="0" applyFont="1" applyFill="1" applyBorder="1" applyAlignment="1">
      <alignment horizontal="left" indent="1"/>
    </xf>
    <xf numFmtId="0" fontId="0" fillId="0" borderId="34" xfId="0" applyFont="1" applyFill="1" applyBorder="1" applyAlignment="1">
      <alignment horizontal="left" indent="1"/>
    </xf>
    <xf numFmtId="0" fontId="0" fillId="0" borderId="10" xfId="0" applyFont="1" applyFill="1" applyBorder="1" applyAlignment="1">
      <alignment horizontal="left" indent="1"/>
    </xf>
    <xf numFmtId="164" fontId="1" fillId="0" borderId="21" xfId="1" applyFont="1" applyFill="1" applyBorder="1"/>
    <xf numFmtId="164" fontId="1" fillId="0" borderId="11" xfId="1" applyFont="1" applyFill="1" applyBorder="1"/>
    <xf numFmtId="0" fontId="0" fillId="7" borderId="7" xfId="0" applyFont="1" applyFill="1" applyBorder="1"/>
    <xf numFmtId="164" fontId="1" fillId="7" borderId="8" xfId="1" applyFont="1" applyFill="1" applyBorder="1"/>
    <xf numFmtId="164" fontId="1" fillId="7" borderId="9" xfId="1" applyFont="1" applyFill="1" applyBorder="1"/>
    <xf numFmtId="164" fontId="1" fillId="7" borderId="21" xfId="1" applyFont="1" applyFill="1" applyBorder="1"/>
    <xf numFmtId="164" fontId="1" fillId="7" borderId="33" xfId="1" applyFont="1" applyFill="1" applyBorder="1"/>
    <xf numFmtId="164" fontId="1" fillId="0" borderId="9" xfId="1" applyFont="1" applyFill="1" applyBorder="1"/>
    <xf numFmtId="164" fontId="1" fillId="0" borderId="33" xfId="1" applyFont="1" applyFill="1" applyBorder="1"/>
    <xf numFmtId="164" fontId="1" fillId="0" borderId="12" xfId="1" applyFont="1" applyFill="1" applyBorder="1"/>
    <xf numFmtId="0" fontId="23" fillId="0" borderId="0" xfId="0" applyFont="1" applyProtection="1">
      <protection hidden="1"/>
    </xf>
    <xf numFmtId="0" fontId="22" fillId="0" borderId="0" xfId="0" applyFont="1" applyAlignment="1" applyProtection="1">
      <alignment horizontal="center" vertical="center" wrapText="1"/>
      <protection hidden="1"/>
    </xf>
    <xf numFmtId="0" fontId="4" fillId="0" borderId="8" xfId="0" applyFont="1" applyBorder="1" applyAlignment="1">
      <alignment horizontal="center" vertical="center" textRotation="90"/>
    </xf>
    <xf numFmtId="0" fontId="16" fillId="0" borderId="8" xfId="0" applyFont="1" applyBorder="1" applyAlignment="1">
      <alignment horizontal="center" vertical="center" wrapText="1"/>
    </xf>
    <xf numFmtId="0" fontId="4" fillId="0" borderId="14" xfId="0" applyFont="1" applyBorder="1" applyAlignment="1">
      <alignment horizontal="center" vertical="center" textRotation="90"/>
    </xf>
    <xf numFmtId="0" fontId="23" fillId="12" borderId="0" xfId="0" applyFont="1" applyFill="1" applyProtection="1">
      <protection hidden="1"/>
    </xf>
    <xf numFmtId="0" fontId="22" fillId="12" borderId="0" xfId="0" applyFont="1" applyFill="1" applyBorder="1" applyAlignment="1" applyProtection="1">
      <alignment vertical="center" wrapText="1"/>
      <protection hidden="1"/>
    </xf>
    <xf numFmtId="0" fontId="25" fillId="0" borderId="0" xfId="0" applyFont="1"/>
    <xf numFmtId="0" fontId="26" fillId="0" borderId="0" xfId="0" applyFont="1"/>
    <xf numFmtId="9" fontId="2" fillId="2" borderId="9" xfId="2" applyFont="1" applyFill="1" applyBorder="1"/>
    <xf numFmtId="165" fontId="1" fillId="0" borderId="8" xfId="1" applyNumberFormat="1" applyFont="1" applyBorder="1"/>
    <xf numFmtId="166" fontId="22" fillId="13" borderId="0" xfId="1" applyNumberFormat="1" applyFont="1" applyFill="1" applyBorder="1" applyAlignment="1" applyProtection="1">
      <alignment vertical="center" wrapText="1"/>
      <protection hidden="1"/>
    </xf>
    <xf numFmtId="166" fontId="0" fillId="0" borderId="0" xfId="1" applyNumberFormat="1" applyFont="1"/>
    <xf numFmtId="166" fontId="1" fillId="0" borderId="8" xfId="1" applyNumberFormat="1" applyFont="1" applyBorder="1"/>
    <xf numFmtId="165" fontId="0" fillId="0" borderId="0" xfId="0" applyNumberFormat="1"/>
    <xf numFmtId="167" fontId="0" fillId="0" borderId="0" xfId="0" applyNumberFormat="1"/>
    <xf numFmtId="167" fontId="1" fillId="0" borderId="8" xfId="1" applyNumberFormat="1" applyFont="1" applyBorder="1"/>
    <xf numFmtId="0" fontId="2" fillId="5" borderId="1" xfId="0" applyFont="1" applyFill="1"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5" fillId="10" borderId="8" xfId="0" applyFont="1" applyFill="1" applyBorder="1" applyAlignment="1">
      <alignment horizontal="center"/>
    </xf>
    <xf numFmtId="0" fontId="4" fillId="11" borderId="8" xfId="0" applyFont="1" applyFill="1" applyBorder="1" applyAlignment="1">
      <alignment horizontal="left"/>
    </xf>
    <xf numFmtId="0" fontId="4" fillId="13" borderId="8" xfId="0" applyFont="1" applyFill="1" applyBorder="1" applyAlignment="1">
      <alignment horizontal="left"/>
    </xf>
    <xf numFmtId="0" fontId="2" fillId="5" borderId="8" xfId="0" applyFont="1" applyFill="1" applyBorder="1" applyAlignment="1">
      <alignment horizontal="left"/>
    </xf>
    <xf numFmtId="0" fontId="14" fillId="0" borderId="1" xfId="0" applyFont="1" applyFill="1" applyBorder="1" applyAlignment="1">
      <alignment horizontal="center" wrapText="1"/>
    </xf>
    <xf numFmtId="0" fontId="14" fillId="0" borderId="2" xfId="0" applyFont="1" applyFill="1" applyBorder="1" applyAlignment="1">
      <alignment horizontal="center" wrapText="1"/>
    </xf>
    <xf numFmtId="0" fontId="14" fillId="0" borderId="3" xfId="0" applyFont="1" applyFill="1" applyBorder="1" applyAlignment="1">
      <alignment horizontal="center" wrapText="1"/>
    </xf>
    <xf numFmtId="0" fontId="4" fillId="0" borderId="8" xfId="0" applyFont="1" applyBorder="1" applyAlignment="1">
      <alignment horizontal="center" vertical="center" textRotation="90"/>
    </xf>
    <xf numFmtId="0" fontId="19" fillId="0" borderId="8" xfId="0" applyFont="1" applyBorder="1" applyAlignment="1">
      <alignment horizontal="center" vertical="center" wrapText="1"/>
    </xf>
    <xf numFmtId="0" fontId="16" fillId="0" borderId="8" xfId="0" applyFont="1" applyBorder="1" applyAlignment="1">
      <alignment horizontal="center" vertical="center" wrapText="1"/>
    </xf>
    <xf numFmtId="0" fontId="4" fillId="0" borderId="21" xfId="0" applyFont="1" applyBorder="1" applyAlignment="1">
      <alignment horizontal="center" textRotation="90"/>
    </xf>
    <xf numFmtId="0" fontId="4" fillId="0" borderId="22" xfId="0" applyFont="1" applyBorder="1" applyAlignment="1">
      <alignment horizontal="center" textRotation="90"/>
    </xf>
    <xf numFmtId="0" fontId="4" fillId="0" borderId="14" xfId="0" applyFont="1" applyBorder="1" applyAlignment="1">
      <alignment horizontal="center" textRotation="90"/>
    </xf>
    <xf numFmtId="0" fontId="18" fillId="0" borderId="17" xfId="0" applyFont="1" applyBorder="1" applyAlignment="1">
      <alignment horizontal="center"/>
    </xf>
    <xf numFmtId="0" fontId="4" fillId="8" borderId="8" xfId="0" applyFont="1" applyFill="1" applyBorder="1" applyAlignment="1">
      <alignment horizontal="center"/>
    </xf>
    <xf numFmtId="0" fontId="2" fillId="5" borderId="8" xfId="0" applyFont="1" applyFill="1" applyBorder="1" applyAlignment="1">
      <alignment horizont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11" borderId="10" xfId="0" applyFont="1" applyFill="1" applyBorder="1" applyAlignment="1">
      <alignment horizontal="center" vertical="center"/>
    </xf>
    <xf numFmtId="0" fontId="4" fillId="11" borderId="11" xfId="0" applyFont="1" applyFill="1" applyBorder="1" applyAlignment="1">
      <alignment horizontal="center" vertical="center"/>
    </xf>
    <xf numFmtId="10" fontId="0" fillId="18" borderId="9" xfId="0" applyNumberFormat="1" applyFill="1" applyBorder="1" applyAlignment="1">
      <alignment horizontal="center"/>
    </xf>
    <xf numFmtId="0" fontId="0" fillId="18" borderId="9" xfId="0" applyFill="1" applyBorder="1" applyAlignment="1">
      <alignment horizontal="center"/>
    </xf>
    <xf numFmtId="0" fontId="4" fillId="14" borderId="8" xfId="0" applyFont="1" applyFill="1" applyBorder="1" applyAlignment="1">
      <alignment horizontal="left"/>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5" borderId="4" xfId="0" applyFont="1" applyFill="1" applyBorder="1" applyAlignment="1">
      <alignment horizontal="center" vertical="center" textRotation="90"/>
    </xf>
    <xf numFmtId="0" fontId="2" fillId="5" borderId="7" xfId="0" applyFont="1" applyFill="1" applyBorder="1" applyAlignment="1">
      <alignment horizontal="center" vertical="center" textRotation="90"/>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2" fillId="4" borderId="18" xfId="0" applyFont="1" applyFill="1" applyBorder="1" applyAlignment="1">
      <alignment horizontal="center"/>
    </xf>
    <xf numFmtId="0" fontId="2" fillId="4" borderId="19" xfId="0" applyFont="1" applyFill="1" applyBorder="1" applyAlignment="1">
      <alignment horizontal="center"/>
    </xf>
    <xf numFmtId="0" fontId="2" fillId="4" borderId="20" xfId="0" applyFont="1" applyFill="1" applyBorder="1" applyAlignment="1">
      <alignment horizont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7" fillId="0" borderId="25" xfId="0" applyFont="1" applyBorder="1" applyAlignment="1">
      <alignment horizontal="left" vertical="top" wrapText="1"/>
    </xf>
    <xf numFmtId="0" fontId="9" fillId="0" borderId="10" xfId="0" applyFont="1" applyBorder="1" applyAlignment="1">
      <alignment horizontal="left" vertical="center" wrapText="1"/>
    </xf>
    <xf numFmtId="0" fontId="2" fillId="5" borderId="16"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8" xfId="0" applyFont="1" applyFill="1" applyBorder="1" applyAlignment="1">
      <alignment horizontal="center" vertical="center"/>
    </xf>
    <xf numFmtId="0" fontId="2" fillId="5" borderId="8" xfId="0" applyFont="1" applyFill="1" applyBorder="1" applyAlignment="1">
      <alignment horizontal="center" vertical="center" wrapText="1"/>
    </xf>
    <xf numFmtId="0" fontId="13" fillId="0" borderId="21" xfId="0" applyFont="1" applyBorder="1" applyAlignment="1">
      <alignment horizontal="center" textRotation="90"/>
    </xf>
    <xf numFmtId="0" fontId="13" fillId="0" borderId="22" xfId="0" applyFont="1" applyBorder="1" applyAlignment="1">
      <alignment horizontal="center" textRotation="90"/>
    </xf>
    <xf numFmtId="0" fontId="13" fillId="0" borderId="14" xfId="0" applyFont="1" applyBorder="1" applyAlignment="1">
      <alignment horizontal="center" textRotation="90"/>
    </xf>
    <xf numFmtId="0" fontId="4" fillId="14" borderId="8" xfId="0" applyFont="1" applyFill="1" applyBorder="1" applyAlignment="1">
      <alignment horizontal="center" vertical="center" textRotation="90"/>
    </xf>
    <xf numFmtId="0" fontId="13" fillId="0" borderId="8" xfId="0" applyFont="1" applyBorder="1" applyAlignment="1">
      <alignment horizontal="center" vertical="center" textRotation="90"/>
    </xf>
    <xf numFmtId="0" fontId="13" fillId="14" borderId="21" xfId="0" applyFont="1" applyFill="1" applyBorder="1" applyAlignment="1">
      <alignment horizontal="center" textRotation="90"/>
    </xf>
    <xf numFmtId="0" fontId="13" fillId="14" borderId="22" xfId="0" applyFont="1" applyFill="1" applyBorder="1" applyAlignment="1">
      <alignment horizontal="center" textRotation="90"/>
    </xf>
    <xf numFmtId="0" fontId="13" fillId="14" borderId="14" xfId="0" applyFont="1" applyFill="1" applyBorder="1" applyAlignment="1">
      <alignment horizontal="center" textRotation="90"/>
    </xf>
    <xf numFmtId="0" fontId="4" fillId="11" borderId="7"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4" fillId="11" borderId="10" xfId="0" applyFont="1" applyFill="1" applyBorder="1" applyAlignment="1">
      <alignment horizontal="center" vertical="center" wrapText="1"/>
    </xf>
    <xf numFmtId="0" fontId="4" fillId="11" borderId="11" xfId="0" applyFont="1" applyFill="1" applyBorder="1" applyAlignment="1">
      <alignment horizontal="center" vertical="center" wrapText="1"/>
    </xf>
    <xf numFmtId="0" fontId="0" fillId="18" borderId="12" xfId="0" applyFill="1" applyBorder="1" applyAlignment="1">
      <alignment horizontal="center"/>
    </xf>
    <xf numFmtId="0" fontId="13" fillId="0" borderId="26" xfId="0" applyFont="1" applyBorder="1" applyAlignment="1">
      <alignment horizontal="center" vertical="center" textRotation="90" wrapText="1"/>
    </xf>
    <xf numFmtId="0" fontId="13" fillId="0" borderId="27" xfId="0" applyFont="1" applyBorder="1" applyAlignment="1">
      <alignment horizontal="center" vertical="center" textRotation="90" wrapText="1"/>
    </xf>
    <xf numFmtId="0" fontId="13" fillId="0" borderId="28" xfId="0" applyFont="1" applyBorder="1" applyAlignment="1">
      <alignment horizontal="center" vertical="center" textRotation="90" wrapText="1"/>
    </xf>
    <xf numFmtId="0" fontId="13" fillId="0" borderId="29" xfId="0" applyFont="1" applyBorder="1" applyAlignment="1">
      <alignment horizontal="center" vertical="center" textRotation="90" wrapText="1"/>
    </xf>
    <xf numFmtId="0" fontId="13" fillId="0" borderId="30" xfId="0" applyFont="1" applyBorder="1" applyAlignment="1">
      <alignment horizontal="center" vertical="center" textRotation="90" wrapText="1"/>
    </xf>
    <xf numFmtId="0" fontId="13" fillId="0" borderId="31" xfId="0" applyFont="1" applyBorder="1" applyAlignment="1">
      <alignment horizontal="center" vertical="center" textRotation="90" wrapText="1"/>
    </xf>
    <xf numFmtId="0" fontId="20" fillId="0" borderId="26" xfId="0" applyFont="1" applyBorder="1" applyAlignment="1">
      <alignment horizontal="center" textRotation="90" wrapText="1"/>
    </xf>
    <xf numFmtId="0" fontId="20" fillId="0" borderId="27" xfId="0" applyFont="1" applyBorder="1" applyAlignment="1">
      <alignment horizontal="center" textRotation="90" wrapText="1"/>
    </xf>
    <xf numFmtId="0" fontId="20" fillId="0" borderId="28" xfId="0" applyFont="1" applyBorder="1" applyAlignment="1">
      <alignment horizontal="center" textRotation="90" wrapText="1"/>
    </xf>
    <xf numFmtId="0" fontId="20" fillId="0" borderId="29" xfId="0" applyFont="1" applyBorder="1" applyAlignment="1">
      <alignment horizontal="center" textRotation="90" wrapText="1"/>
    </xf>
    <xf numFmtId="0" fontId="20" fillId="0" borderId="30" xfId="0" applyFont="1" applyBorder="1" applyAlignment="1">
      <alignment horizontal="center" textRotation="90" wrapText="1"/>
    </xf>
    <xf numFmtId="0" fontId="20" fillId="0" borderId="31" xfId="0" applyFont="1" applyBorder="1" applyAlignment="1">
      <alignment horizontal="center" textRotation="90" wrapText="1"/>
    </xf>
    <xf numFmtId="0" fontId="2" fillId="2" borderId="8" xfId="0" applyFont="1" applyFill="1" applyBorder="1" applyAlignment="1">
      <alignment horizontal="center" vertical="center" textRotation="90"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J13"/>
  <sheetViews>
    <sheetView showGridLines="0" zoomScale="110" zoomScaleNormal="110" workbookViewId="0">
      <selection activeCell="I11" sqref="I11"/>
    </sheetView>
  </sheetViews>
  <sheetFormatPr baseColWidth="10" defaultColWidth="0" defaultRowHeight="14.4" zeroHeight="1" x14ac:dyDescent="0.3"/>
  <cols>
    <col min="1" max="1" width="1.77734375" customWidth="1"/>
    <col min="2" max="2" width="37.5546875" bestFit="1" customWidth="1"/>
    <col min="3" max="3" width="4.5546875" bestFit="1" customWidth="1"/>
    <col min="4" max="9" width="16.77734375" customWidth="1"/>
    <col min="10" max="10" width="1.77734375" customWidth="1"/>
    <col min="11" max="16384" width="11.44140625" hidden="1"/>
  </cols>
  <sheetData>
    <row r="1" spans="2:9" ht="5.0999999999999996" customHeight="1" x14ac:dyDescent="0.3"/>
    <row r="2" spans="2:9" ht="15" hidden="1" thickBot="1" x14ac:dyDescent="0.35">
      <c r="B2" s="147" t="s">
        <v>41</v>
      </c>
      <c r="C2" s="148"/>
      <c r="D2" s="148"/>
      <c r="E2" s="148"/>
      <c r="F2" s="148"/>
      <c r="G2" s="148"/>
      <c r="H2" s="148"/>
      <c r="I2" s="149"/>
    </row>
    <row r="3" spans="2:9" ht="30" hidden="1" customHeight="1" thickBot="1" x14ac:dyDescent="0.35">
      <c r="B3" s="154" t="s">
        <v>95</v>
      </c>
      <c r="C3" s="155"/>
      <c r="D3" s="155"/>
      <c r="E3" s="155"/>
      <c r="F3" s="155"/>
      <c r="G3" s="155"/>
      <c r="H3" s="155"/>
      <c r="I3" s="156"/>
    </row>
    <row r="4" spans="2:9" ht="4.5" hidden="1" customHeight="1" x14ac:dyDescent="0.3">
      <c r="C4" s="36"/>
    </row>
    <row r="5" spans="2:9" x14ac:dyDescent="0.3">
      <c r="B5" s="150"/>
      <c r="C5" s="150"/>
      <c r="D5" s="39">
        <v>2022</v>
      </c>
      <c r="E5" s="39">
        <v>2023</v>
      </c>
      <c r="F5" s="39">
        <v>2024</v>
      </c>
      <c r="G5" s="39">
        <v>2025</v>
      </c>
      <c r="H5" s="39">
        <v>2026</v>
      </c>
      <c r="I5" s="39" t="s">
        <v>42</v>
      </c>
    </row>
    <row r="6" spans="2:9" x14ac:dyDescent="0.3">
      <c r="B6" s="151" t="s">
        <v>43</v>
      </c>
      <c r="C6" s="151"/>
      <c r="D6" s="11">
        <f>+'T1 - Synthèse'!H56</f>
        <v>922254.18392782239</v>
      </c>
      <c r="E6" s="11">
        <f>+'T1 - Synthèse'!I56</f>
        <v>940337.57730999985</v>
      </c>
      <c r="F6" s="11">
        <f>+'T1 - Synthèse'!J56</f>
        <v>958420.99414739921</v>
      </c>
      <c r="G6" s="11">
        <f>+'T1 - Synthèse'!K56</f>
        <v>976504.41107593605</v>
      </c>
      <c r="H6" s="11">
        <f>+'T1 - Synthèse'!L56</f>
        <v>994587.828333496</v>
      </c>
      <c r="I6" s="40">
        <f t="shared" ref="I6:I11" si="0">SUM(D6:H6)</f>
        <v>4792104.9947946537</v>
      </c>
    </row>
    <row r="7" spans="2:9" x14ac:dyDescent="0.3">
      <c r="B7" s="41" t="s">
        <v>44</v>
      </c>
      <c r="C7" s="42">
        <v>0.2</v>
      </c>
      <c r="D7" s="11">
        <f>D6*$C$7-0.01</f>
        <v>184450.82678556448</v>
      </c>
      <c r="E7" s="11">
        <f>E6*$C$7-0.01</f>
        <v>188067.50546199997</v>
      </c>
      <c r="F7" s="11">
        <f>F6*$C$7</f>
        <v>191684.19882947986</v>
      </c>
      <c r="G7" s="11">
        <f>G6*$C$7</f>
        <v>195300.88221518722</v>
      </c>
      <c r="H7" s="11">
        <f>H6*$C$7</f>
        <v>198917.5656666992</v>
      </c>
      <c r="I7" s="43">
        <f t="shared" si="0"/>
        <v>958420.9789589307</v>
      </c>
    </row>
    <row r="8" spans="2:9" x14ac:dyDescent="0.3">
      <c r="B8" s="44" t="s">
        <v>45</v>
      </c>
      <c r="C8" s="45">
        <v>0.8</v>
      </c>
      <c r="D8" s="11">
        <f>D6*$C$8-0.01</f>
        <v>737803.33714225795</v>
      </c>
      <c r="E8" s="11">
        <f>E6*$C$8+0.004</f>
        <v>752270.06584799988</v>
      </c>
      <c r="F8" s="11">
        <f>F6*$C$8+0.004</f>
        <v>766736.79931791942</v>
      </c>
      <c r="G8" s="11">
        <f>G6*$C$8+0.004</f>
        <v>781203.53286074882</v>
      </c>
      <c r="H8" s="11">
        <f>H6*$C$8</f>
        <v>795670.2626667968</v>
      </c>
      <c r="I8" s="32">
        <f t="shared" si="0"/>
        <v>3833683.9978357228</v>
      </c>
    </row>
    <row r="9" spans="2:9" x14ac:dyDescent="0.3">
      <c r="B9" s="46" t="s">
        <v>46</v>
      </c>
      <c r="C9" s="47">
        <v>7.0000000000000007E-2</v>
      </c>
      <c r="D9" s="11">
        <f>D6*$C$9</f>
        <v>64557.792874947576</v>
      </c>
      <c r="E9" s="11">
        <f>E6*$C$9</f>
        <v>65823.630411699996</v>
      </c>
      <c r="F9" s="11">
        <f>F6*$C$9</f>
        <v>67089.469590317953</v>
      </c>
      <c r="G9" s="11">
        <f>G6*$C$9</f>
        <v>68355.308775315527</v>
      </c>
      <c r="H9" s="11">
        <f>H6*$C$9</f>
        <v>69621.147983344723</v>
      </c>
      <c r="I9" s="48">
        <f t="shared" si="0"/>
        <v>335447.34963562578</v>
      </c>
    </row>
    <row r="10" spans="2:9" x14ac:dyDescent="0.3">
      <c r="B10" s="152" t="s">
        <v>47</v>
      </c>
      <c r="C10" s="152"/>
      <c r="D10" s="11">
        <v>0</v>
      </c>
      <c r="E10" s="11">
        <v>0</v>
      </c>
      <c r="F10" s="11">
        <v>0</v>
      </c>
      <c r="G10" s="11">
        <v>0</v>
      </c>
      <c r="H10" s="11">
        <v>0</v>
      </c>
      <c r="I10" s="49">
        <f t="shared" si="0"/>
        <v>0</v>
      </c>
    </row>
    <row r="11" spans="2:9" x14ac:dyDescent="0.3">
      <c r="B11" s="153" t="s">
        <v>48</v>
      </c>
      <c r="C11" s="153"/>
      <c r="D11" s="50">
        <f>D8+D9</f>
        <v>802361.13001720549</v>
      </c>
      <c r="E11" s="51">
        <f>E8+E9</f>
        <v>818093.69625969988</v>
      </c>
      <c r="F11" s="8">
        <f>F8+F9</f>
        <v>833826.26890823734</v>
      </c>
      <c r="G11" s="52">
        <f>G8+G9</f>
        <v>849558.84163606435</v>
      </c>
      <c r="H11" s="5">
        <f>H8+H9</f>
        <v>865291.41065014154</v>
      </c>
      <c r="I11" s="26">
        <f t="shared" si="0"/>
        <v>4169131.3474713489</v>
      </c>
    </row>
    <row r="12" spans="2:9" x14ac:dyDescent="0.3">
      <c r="C12" s="36"/>
      <c r="D12" s="53" t="s">
        <v>49</v>
      </c>
      <c r="E12" s="54" t="s">
        <v>50</v>
      </c>
      <c r="F12" s="55" t="s">
        <v>51</v>
      </c>
      <c r="G12" s="56" t="s">
        <v>52</v>
      </c>
      <c r="H12" s="57" t="s">
        <v>53</v>
      </c>
    </row>
    <row r="13" spans="2:9" ht="18" customHeight="1" x14ac:dyDescent="0.3">
      <c r="D13" s="145"/>
      <c r="E13" s="145"/>
      <c r="F13" s="145"/>
      <c r="G13" s="145"/>
      <c r="H13" s="145"/>
    </row>
  </sheetData>
  <mergeCells count="6">
    <mergeCell ref="B2:I2"/>
    <mergeCell ref="B5:C5"/>
    <mergeCell ref="B6:C6"/>
    <mergeCell ref="B10:C10"/>
    <mergeCell ref="B11:C11"/>
    <mergeCell ref="B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E6FFE-84B0-4BD2-AFBD-567C14E7552C}">
  <sheetPr codeName="Feuil13"/>
  <dimension ref="A1:K40"/>
  <sheetViews>
    <sheetView showGridLines="0" zoomScale="160" zoomScaleNormal="160" workbookViewId="0">
      <selection activeCell="A35" sqref="A35:A38"/>
    </sheetView>
  </sheetViews>
  <sheetFormatPr baseColWidth="10" defaultColWidth="0" defaultRowHeight="14.4" zeroHeight="1" x14ac:dyDescent="0.3"/>
  <cols>
    <col min="1" max="2" width="4.88671875" customWidth="1"/>
    <col min="3" max="3" width="4.77734375" customWidth="1"/>
    <col min="4" max="4" width="34.77734375" customWidth="1"/>
    <col min="5" max="10" width="15.21875" customWidth="1"/>
    <col min="11" max="11" width="1.77734375" customWidth="1"/>
    <col min="12" max="16384" width="11.44140625" hidden="1"/>
  </cols>
  <sheetData>
    <row r="1" spans="1:10" ht="5.0999999999999996" customHeight="1" thickBot="1" x14ac:dyDescent="0.35"/>
    <row r="2" spans="1:10" ht="15" thickBot="1" x14ac:dyDescent="0.35">
      <c r="D2" s="147" t="s">
        <v>23</v>
      </c>
      <c r="E2" s="148"/>
      <c r="F2" s="148"/>
      <c r="G2" s="148"/>
      <c r="H2" s="148"/>
      <c r="I2" s="148"/>
      <c r="J2" s="149"/>
    </row>
    <row r="3" spans="1:10" ht="30" customHeight="1" x14ac:dyDescent="0.3">
      <c r="D3" s="181" t="s">
        <v>21</v>
      </c>
      <c r="E3" s="182"/>
      <c r="F3" s="182"/>
      <c r="G3" s="182"/>
      <c r="H3" s="182"/>
      <c r="I3" s="182"/>
      <c r="J3" s="183"/>
    </row>
    <row r="4" spans="1:10" ht="65.099999999999994" customHeight="1" thickBot="1" x14ac:dyDescent="0.35">
      <c r="D4" s="196" t="s">
        <v>22</v>
      </c>
      <c r="E4" s="185"/>
      <c r="F4" s="185"/>
      <c r="G4" s="185"/>
      <c r="H4" s="185"/>
      <c r="I4" s="185"/>
      <c r="J4" s="186"/>
    </row>
    <row r="5" spans="1:10" ht="5.0999999999999996" customHeight="1" thickBot="1" x14ac:dyDescent="0.35"/>
    <row r="6" spans="1:10" x14ac:dyDescent="0.3">
      <c r="D6" s="1" t="s">
        <v>1</v>
      </c>
      <c r="E6" s="2">
        <v>2022</v>
      </c>
      <c r="F6" s="2">
        <v>2023</v>
      </c>
      <c r="G6" s="2">
        <v>2024</v>
      </c>
      <c r="H6" s="2">
        <v>2025</v>
      </c>
      <c r="I6" s="2">
        <v>2026</v>
      </c>
      <c r="J6" s="3" t="s">
        <v>2</v>
      </c>
    </row>
    <row r="7" spans="1:10" x14ac:dyDescent="0.3">
      <c r="D7" s="28" t="s">
        <v>24</v>
      </c>
      <c r="E7" s="29">
        <f>SUM(E8+E9+E10)</f>
        <v>0</v>
      </c>
      <c r="F7" s="29">
        <f>SUM(F8+F9+F10)</f>
        <v>0</v>
      </c>
      <c r="G7" s="29">
        <f>SUM(G8+G9+G10)</f>
        <v>0</v>
      </c>
      <c r="H7" s="29">
        <f>SUM(H8+H9+H10)</f>
        <v>0</v>
      </c>
      <c r="I7" s="29">
        <f>SUM(I8+I9+I10)</f>
        <v>0</v>
      </c>
      <c r="J7" s="30">
        <f t="shared" ref="J7:J22" si="0">SUM(E7+F7+G7+H7+I7)</f>
        <v>0</v>
      </c>
    </row>
    <row r="8" spans="1:10" x14ac:dyDescent="0.3">
      <c r="A8" t="s">
        <v>184</v>
      </c>
      <c r="B8" t="s">
        <v>156</v>
      </c>
      <c r="C8" t="s">
        <v>180</v>
      </c>
      <c r="D8" s="14" t="s">
        <v>25</v>
      </c>
      <c r="E8" s="11">
        <f>+SUMIFS(Data!$V:$V,Data!$E:$E,'T4 - OS3'!$A8,Data!$D:$D,'T4 - OS3'!$B8,Data!$F:$F,'T4 - OS3'!$C8)</f>
        <v>0</v>
      </c>
      <c r="F8" s="11">
        <f>+SUMIFS(Data!$AD:$AD,Data!$E:$E,'T4 - OS3'!$A8,Data!$D:$D,'T4 - OS3'!$B8,Data!$F:$F,'T4 - OS3'!$C8)</f>
        <v>0</v>
      </c>
      <c r="G8" s="11">
        <f>+SUMIFS(Data!$AL:$AL,Data!$E:$E,'T4 - OS3'!$A8,Data!$D:$D,'T4 - OS3'!$B8,Data!$F:$F,'T4 - OS3'!$C8)</f>
        <v>0</v>
      </c>
      <c r="H8" s="11">
        <f>+SUMIFS(Data!$AT:$AT,Data!$E:$E,'T4 - OS3'!$A8,Data!$D:$D,'T4 - OS3'!$B8,Data!$F:$F,'T4 - OS3'!$C8)</f>
        <v>0</v>
      </c>
      <c r="I8" s="11">
        <f>+SUMIFS(Data!$BB:$BB,Data!$E:$E,'T4 - OS3'!$A8,Data!$D:$D,'T4 - OS3'!$B8,Data!$F:$F,'T4 - OS3'!$C8)</f>
        <v>0</v>
      </c>
      <c r="J8" s="12">
        <f t="shared" si="0"/>
        <v>0</v>
      </c>
    </row>
    <row r="9" spans="1:10" x14ac:dyDescent="0.3">
      <c r="A9" t="s">
        <v>184</v>
      </c>
      <c r="B9" t="s">
        <v>156</v>
      </c>
      <c r="C9" t="s">
        <v>178</v>
      </c>
      <c r="D9" s="14" t="s">
        <v>26</v>
      </c>
      <c r="E9" s="11">
        <f>+SUMIFS(Data!$V:$V,Data!$E:$E,'T4 - OS3'!$A9,Data!$D:$D,'T4 - OS3'!$B9,Data!$F:$F,'T4 - OS3'!$C9)</f>
        <v>0</v>
      </c>
      <c r="F9" s="11">
        <f>+SUMIFS(Data!$AD:$AD,Data!$E:$E,'T4 - OS3'!$A9,Data!$D:$D,'T4 - OS3'!$B9,Data!$F:$F,'T4 - OS3'!$C9)</f>
        <v>0</v>
      </c>
      <c r="G9" s="11">
        <f>+SUMIFS(Data!$AL:$AL,Data!$E:$E,'T4 - OS3'!$A9,Data!$D:$D,'T4 - OS3'!$B9,Data!$F:$F,'T4 - OS3'!$C9)</f>
        <v>0</v>
      </c>
      <c r="H9" s="11">
        <f>+SUMIFS(Data!$AT:$AT,Data!$E:$E,'T4 - OS3'!$A9,Data!$D:$D,'T4 - OS3'!$B9,Data!$F:$F,'T4 - OS3'!$C9)</f>
        <v>0</v>
      </c>
      <c r="I9" s="11">
        <f>+SUMIFS(Data!$BB:$BB,Data!$E:$E,'T4 - OS3'!$A9,Data!$D:$D,'T4 - OS3'!$B9,Data!$F:$F,'T4 - OS3'!$C9)</f>
        <v>0</v>
      </c>
      <c r="J9" s="12">
        <f t="shared" si="0"/>
        <v>0</v>
      </c>
    </row>
    <row r="10" spans="1:10" ht="16.2" x14ac:dyDescent="0.3">
      <c r="A10" t="s">
        <v>184</v>
      </c>
      <c r="B10" t="s">
        <v>156</v>
      </c>
      <c r="C10" t="s">
        <v>179</v>
      </c>
      <c r="D10" s="14" t="s">
        <v>27</v>
      </c>
      <c r="E10" s="11">
        <f>+SUMIFS(Data!$V:$V,Data!$E:$E,'T4 - OS3'!$A10,Data!$D:$D,'T4 - OS3'!$B10,Data!$F:$F,'T4 - OS3'!$C10)</f>
        <v>0</v>
      </c>
      <c r="F10" s="11">
        <f>+SUMIFS(Data!$AD:$AD,Data!$E:$E,'T4 - OS3'!$A10,Data!$D:$D,'T4 - OS3'!$B10,Data!$F:$F,'T4 - OS3'!$C10)</f>
        <v>0</v>
      </c>
      <c r="G10" s="11">
        <f>+SUMIFS(Data!$AL:$AL,Data!$E:$E,'T4 - OS3'!$A10,Data!$D:$D,'T4 - OS3'!$B10,Data!$F:$F,'T4 - OS3'!$C10)</f>
        <v>0</v>
      </c>
      <c r="H10" s="11">
        <f>+SUMIFS(Data!$AT:$AT,Data!$E:$E,'T4 - OS3'!$A10,Data!$D:$D,'T4 - OS3'!$B10,Data!$F:$F,'T4 - OS3'!$C10)</f>
        <v>0</v>
      </c>
      <c r="I10" s="11">
        <f>+SUMIFS(Data!$BB:$BB,Data!$E:$E,'T4 - OS3'!$A10,Data!$D:$D,'T4 - OS3'!$B10,Data!$F:$F,'T4 - OS3'!$C10)</f>
        <v>0</v>
      </c>
      <c r="J10" s="12">
        <f t="shared" si="0"/>
        <v>0</v>
      </c>
    </row>
    <row r="11" spans="1:10" x14ac:dyDescent="0.3">
      <c r="D11" s="28" t="s">
        <v>28</v>
      </c>
      <c r="E11" s="29">
        <f>SUM(E12+E13+E14)</f>
        <v>0</v>
      </c>
      <c r="F11" s="29">
        <f>SUM(F12+F13+F14)</f>
        <v>0</v>
      </c>
      <c r="G11" s="29">
        <f>SUM(G12+G13+G14)</f>
        <v>0</v>
      </c>
      <c r="H11" s="29">
        <f>SUM(H12+H13+H14)</f>
        <v>0</v>
      </c>
      <c r="I11" s="29">
        <f>SUM(I12+I13+I14)</f>
        <v>0</v>
      </c>
      <c r="J11" s="30">
        <f t="shared" si="0"/>
        <v>0</v>
      </c>
    </row>
    <row r="12" spans="1:10" x14ac:dyDescent="0.3">
      <c r="A12" t="s">
        <v>184</v>
      </c>
      <c r="B12" t="s">
        <v>152</v>
      </c>
      <c r="C12" t="s">
        <v>180</v>
      </c>
      <c r="D12" s="14" t="s">
        <v>29</v>
      </c>
      <c r="E12" s="11">
        <f>+SUMIFS(Data!$V:$V,Data!$E:$E,'T4 - OS3'!$A12,Data!$D:$D,'T4 - OS3'!$B12,Data!$F:$F,'T4 - OS3'!$C12)</f>
        <v>0</v>
      </c>
      <c r="F12" s="11">
        <f>+SUMIFS(Data!$AD:$AD,Data!$E:$E,'T4 - OS3'!$A12,Data!$D:$D,'T4 - OS3'!$B12,Data!$F:$F,'T4 - OS3'!$C12)</f>
        <v>0</v>
      </c>
      <c r="G12" s="11">
        <f>+SUMIFS(Data!$AL:$AL,Data!$E:$E,'T4 - OS3'!$A12,Data!$D:$D,'T4 - OS3'!$B12,Data!$F:$F,'T4 - OS3'!$C12)</f>
        <v>0</v>
      </c>
      <c r="H12" s="11">
        <f>+SUMIFS(Data!$AT:$AT,Data!$E:$E,'T4 - OS3'!$A12,Data!$D:$D,'T4 - OS3'!$B12,Data!$F:$F,'T4 - OS3'!$C12)</f>
        <v>0</v>
      </c>
      <c r="I12" s="11">
        <f>+SUMIFS(Data!$BB:$BB,Data!$E:$E,'T4 - OS3'!$A12,Data!$D:$D,'T4 - OS3'!$B12,Data!$F:$F,'T4 - OS3'!$C12)</f>
        <v>0</v>
      </c>
      <c r="J12" s="12">
        <f t="shared" si="0"/>
        <v>0</v>
      </c>
    </row>
    <row r="13" spans="1:10" x14ac:dyDescent="0.3">
      <c r="A13" t="s">
        <v>184</v>
      </c>
      <c r="B13" t="s">
        <v>152</v>
      </c>
      <c r="C13" t="s">
        <v>178</v>
      </c>
      <c r="D13" s="14" t="s">
        <v>30</v>
      </c>
      <c r="E13" s="11">
        <f>+SUMIFS(Data!$V:$V,Data!$E:$E,'T4 - OS3'!$A13,Data!$D:$D,'T4 - OS3'!$B13,Data!$F:$F,'T4 - OS3'!$C13)</f>
        <v>0</v>
      </c>
      <c r="F13" s="11">
        <f>+SUMIFS(Data!$AD:$AD,Data!$E:$E,'T4 - OS3'!$A13,Data!$D:$D,'T4 - OS3'!$B13,Data!$F:$F,'T4 - OS3'!$C13)</f>
        <v>0</v>
      </c>
      <c r="G13" s="11">
        <f>+SUMIFS(Data!$AL:$AL,Data!$E:$E,'T4 - OS3'!$A13,Data!$D:$D,'T4 - OS3'!$B13,Data!$F:$F,'T4 - OS3'!$C13)</f>
        <v>0</v>
      </c>
      <c r="H13" s="11">
        <f>+SUMIFS(Data!$AT:$AT,Data!$E:$E,'T4 - OS3'!$A13,Data!$D:$D,'T4 - OS3'!$B13,Data!$F:$F,'T4 - OS3'!$C13)</f>
        <v>0</v>
      </c>
      <c r="I13" s="11">
        <f>+SUMIFS(Data!$BB:$BB,Data!$E:$E,'T4 - OS3'!$A13,Data!$D:$D,'T4 - OS3'!$B13,Data!$F:$F,'T4 - OS3'!$C13)</f>
        <v>0</v>
      </c>
      <c r="J13" s="12">
        <f t="shared" si="0"/>
        <v>0</v>
      </c>
    </row>
    <row r="14" spans="1:10" ht="16.2" x14ac:dyDescent="0.3">
      <c r="A14" t="s">
        <v>184</v>
      </c>
      <c r="B14" t="s">
        <v>152</v>
      </c>
      <c r="C14" t="s">
        <v>179</v>
      </c>
      <c r="D14" s="14" t="s">
        <v>31</v>
      </c>
      <c r="E14" s="11">
        <f>+SUMIFS(Data!$V:$V,Data!$E:$E,'T4 - OS3'!$A14,Data!$D:$D,'T4 - OS3'!$B14,Data!$F:$F,'T4 - OS3'!$C14)</f>
        <v>0</v>
      </c>
      <c r="F14" s="11">
        <f>+SUMIFS(Data!$AD:$AD,Data!$E:$E,'T4 - OS3'!$A14,Data!$D:$D,'T4 - OS3'!$B14,Data!$F:$F,'T4 - OS3'!$C14)</f>
        <v>0</v>
      </c>
      <c r="G14" s="11">
        <f>+SUMIFS(Data!$AL:$AL,Data!$E:$E,'T4 - OS3'!$A14,Data!$D:$D,'T4 - OS3'!$B14,Data!$F:$F,'T4 - OS3'!$C14)</f>
        <v>0</v>
      </c>
      <c r="H14" s="11">
        <f>+SUMIFS(Data!$AT:$AT,Data!$E:$E,'T4 - OS3'!$A14,Data!$D:$D,'T4 - OS3'!$B14,Data!$F:$F,'T4 - OS3'!$C14)</f>
        <v>0</v>
      </c>
      <c r="I14" s="11">
        <f>+SUMIFS(Data!$BB:$BB,Data!$E:$E,'T4 - OS3'!$A14,Data!$D:$D,'T4 - OS3'!$B14,Data!$F:$F,'T4 - OS3'!$C14)</f>
        <v>0</v>
      </c>
      <c r="J14" s="12">
        <f t="shared" si="0"/>
        <v>0</v>
      </c>
    </row>
    <row r="15" spans="1:10" x14ac:dyDescent="0.3">
      <c r="D15" s="28" t="s">
        <v>37</v>
      </c>
      <c r="E15" s="29">
        <f>SUM(E16+E17+E18)</f>
        <v>0</v>
      </c>
      <c r="F15" s="29">
        <f>SUM(F16+F17+F18)</f>
        <v>0</v>
      </c>
      <c r="G15" s="29">
        <f>SUM(G16+G17+G18)</f>
        <v>0</v>
      </c>
      <c r="H15" s="29">
        <f>SUM(H16+H17+H18)</f>
        <v>0</v>
      </c>
      <c r="I15" s="29">
        <f>SUM(I16+I17+I18)</f>
        <v>0</v>
      </c>
      <c r="J15" s="30">
        <f t="shared" si="0"/>
        <v>0</v>
      </c>
    </row>
    <row r="16" spans="1:10" x14ac:dyDescent="0.3">
      <c r="A16" t="s">
        <v>184</v>
      </c>
      <c r="B16" t="s">
        <v>207</v>
      </c>
      <c r="C16" t="s">
        <v>180</v>
      </c>
      <c r="D16" s="14" t="s">
        <v>10</v>
      </c>
      <c r="E16" s="11">
        <f>+SUMIFS(Data!$V:$V,Data!$E:$E,'T4 - OS3'!$A16,Data!$D:$D,'T4 - OS3'!$B16,Data!$F:$F,'T4 - OS3'!$C16)</f>
        <v>0</v>
      </c>
      <c r="F16" s="11">
        <f>+SUMIFS(Data!$AD:$AD,Data!$E:$E,'T4 - OS3'!$A16,Data!$D:$D,'T4 - OS3'!$B16,Data!$F:$F,'T4 - OS3'!$C16)</f>
        <v>0</v>
      </c>
      <c r="G16" s="11">
        <f>+SUMIFS(Data!$AL:$AL,Data!$E:$E,'T4 - OS3'!$A16,Data!$D:$D,'T4 - OS3'!$B16,Data!$F:$F,'T4 - OS3'!$C16)</f>
        <v>0</v>
      </c>
      <c r="H16" s="11">
        <f>+SUMIFS(Data!$AT:$AT,Data!$E:$E,'T4 - OS3'!$A16,Data!$D:$D,'T4 - OS3'!$B16,Data!$F:$F,'T4 - OS3'!$C16)</f>
        <v>0</v>
      </c>
      <c r="I16" s="11">
        <f>+SUMIFS(Data!$BB:$BB,Data!$E:$E,'T4 - OS3'!$A16,Data!$D:$D,'T4 - OS3'!$B16,Data!$F:$F,'T4 - OS3'!$C16)</f>
        <v>0</v>
      </c>
      <c r="J16" s="12">
        <f t="shared" si="0"/>
        <v>0</v>
      </c>
    </row>
    <row r="17" spans="1:10" x14ac:dyDescent="0.3">
      <c r="A17" t="s">
        <v>184</v>
      </c>
      <c r="B17" t="s">
        <v>207</v>
      </c>
      <c r="C17" t="s">
        <v>178</v>
      </c>
      <c r="D17" s="14" t="s">
        <v>11</v>
      </c>
      <c r="E17" s="11">
        <f>+SUMIFS(Data!$V:$V,Data!$E:$E,'T4 - OS3'!$A17,Data!$D:$D,'T4 - OS3'!$B17,Data!$F:$F,'T4 - OS3'!$C17)</f>
        <v>0</v>
      </c>
      <c r="F17" s="11">
        <f>+SUMIFS(Data!$AD:$AD,Data!$E:$E,'T4 - OS3'!$A17,Data!$D:$D,'T4 - OS3'!$B17,Data!$F:$F,'T4 - OS3'!$C17)</f>
        <v>0</v>
      </c>
      <c r="G17" s="11">
        <f>+SUMIFS(Data!$AL:$AL,Data!$E:$E,'T4 - OS3'!$A17,Data!$D:$D,'T4 - OS3'!$B17,Data!$F:$F,'T4 - OS3'!$C17)</f>
        <v>0</v>
      </c>
      <c r="H17" s="11">
        <f>+SUMIFS(Data!$AT:$AT,Data!$E:$E,'T4 - OS3'!$A17,Data!$D:$D,'T4 - OS3'!$B17,Data!$F:$F,'T4 - OS3'!$C17)</f>
        <v>0</v>
      </c>
      <c r="I17" s="11">
        <f>+SUMIFS(Data!$BB:$BB,Data!$E:$E,'T4 - OS3'!$A17,Data!$D:$D,'T4 - OS3'!$B17,Data!$F:$F,'T4 - OS3'!$C17)</f>
        <v>0</v>
      </c>
      <c r="J17" s="12">
        <f t="shared" si="0"/>
        <v>0</v>
      </c>
    </row>
    <row r="18" spans="1:10" ht="16.2" x14ac:dyDescent="0.3">
      <c r="A18" t="s">
        <v>184</v>
      </c>
      <c r="B18" t="s">
        <v>207</v>
      </c>
      <c r="C18" t="s">
        <v>179</v>
      </c>
      <c r="D18" s="14" t="s">
        <v>32</v>
      </c>
      <c r="E18" s="11">
        <f>+SUMIFS(Data!$V:$V,Data!$E:$E,'T4 - OS3'!$A18,Data!$D:$D,'T4 - OS3'!$B18,Data!$F:$F,'T4 - OS3'!$C18)</f>
        <v>0</v>
      </c>
      <c r="F18" s="11">
        <f>+SUMIFS(Data!$AD:$AD,Data!$E:$E,'T4 - OS3'!$A18,Data!$D:$D,'T4 - OS3'!$B18,Data!$F:$F,'T4 - OS3'!$C18)</f>
        <v>0</v>
      </c>
      <c r="G18" s="11">
        <f>+SUMIFS(Data!$AL:$AL,Data!$E:$E,'T4 - OS3'!$A18,Data!$D:$D,'T4 - OS3'!$B18,Data!$F:$F,'T4 - OS3'!$C18)</f>
        <v>0</v>
      </c>
      <c r="H18" s="11">
        <f>+SUMIFS(Data!$AT:$AT,Data!$E:$E,'T4 - OS3'!$A18,Data!$D:$D,'T4 - OS3'!$B18,Data!$F:$F,'T4 - OS3'!$C18)</f>
        <v>0</v>
      </c>
      <c r="I18" s="11">
        <f>+SUMIFS(Data!$BB:$BB,Data!$E:$E,'T4 - OS3'!$A18,Data!$D:$D,'T4 - OS3'!$B18,Data!$F:$F,'T4 - OS3'!$C18)</f>
        <v>0</v>
      </c>
      <c r="J18" s="12">
        <f t="shared" si="0"/>
        <v>0</v>
      </c>
    </row>
    <row r="19" spans="1:10" x14ac:dyDescent="0.3">
      <c r="D19" s="28" t="s">
        <v>36</v>
      </c>
      <c r="E19" s="29">
        <f>SUM(E20+E21+E22)</f>
        <v>0</v>
      </c>
      <c r="F19" s="29">
        <f>SUM(F20+F21+F22)</f>
        <v>0</v>
      </c>
      <c r="G19" s="29">
        <f>SUM(G20+G21+G22)</f>
        <v>0</v>
      </c>
      <c r="H19" s="29">
        <f>SUM(H20+H21+H22)</f>
        <v>0</v>
      </c>
      <c r="I19" s="29">
        <f>SUM(I20+I21+I22)</f>
        <v>0</v>
      </c>
      <c r="J19" s="30">
        <f t="shared" si="0"/>
        <v>0</v>
      </c>
    </row>
    <row r="20" spans="1:10" x14ac:dyDescent="0.3">
      <c r="A20" t="s">
        <v>184</v>
      </c>
      <c r="B20" t="s">
        <v>208</v>
      </c>
      <c r="C20" t="s">
        <v>180</v>
      </c>
      <c r="D20" s="14" t="s">
        <v>33</v>
      </c>
      <c r="E20" s="11">
        <f>+SUMIFS(Data!$V:$V,Data!$E:$E,'T4 - OS3'!$A20,Data!$D:$D,'T4 - OS3'!$B20,Data!$F:$F,'T4 - OS3'!$C20)</f>
        <v>0</v>
      </c>
      <c r="F20" s="11">
        <f>+SUMIFS(Data!$AD:$AD,Data!$E:$E,'T4 - OS3'!$A20,Data!$D:$D,'T4 - OS3'!$B20,Data!$F:$F,'T4 - OS3'!$C20)</f>
        <v>0</v>
      </c>
      <c r="G20" s="11">
        <f>+SUMIFS(Data!$AL:$AL,Data!$E:$E,'T4 - OS3'!$A20,Data!$D:$D,'T4 - OS3'!$B20,Data!$F:$F,'T4 - OS3'!$C20)</f>
        <v>0</v>
      </c>
      <c r="H20" s="11">
        <f>+SUMIFS(Data!$AT:$AT,Data!$E:$E,'T4 - OS3'!$A20,Data!$D:$D,'T4 - OS3'!$B20,Data!$F:$F,'T4 - OS3'!$C20)</f>
        <v>0</v>
      </c>
      <c r="I20" s="11">
        <f>+SUMIFS(Data!$BB:$BB,Data!$E:$E,'T4 - OS3'!$A20,Data!$D:$D,'T4 - OS3'!$B20,Data!$F:$F,'T4 - OS3'!$C20)</f>
        <v>0</v>
      </c>
      <c r="J20" s="12">
        <f t="shared" si="0"/>
        <v>0</v>
      </c>
    </row>
    <row r="21" spans="1:10" x14ac:dyDescent="0.3">
      <c r="A21" t="s">
        <v>184</v>
      </c>
      <c r="B21" t="s">
        <v>208</v>
      </c>
      <c r="C21" t="s">
        <v>178</v>
      </c>
      <c r="D21" s="14" t="s">
        <v>34</v>
      </c>
      <c r="E21" s="11">
        <f>+SUMIFS(Data!$V:$V,Data!$E:$E,'T4 - OS3'!$A21,Data!$D:$D,'T4 - OS3'!$B21,Data!$F:$F,'T4 - OS3'!$C21)</f>
        <v>0</v>
      </c>
      <c r="F21" s="11">
        <f>+SUMIFS(Data!$AD:$AD,Data!$E:$E,'T4 - OS3'!$A21,Data!$D:$D,'T4 - OS3'!$B21,Data!$F:$F,'T4 - OS3'!$C21)</f>
        <v>0</v>
      </c>
      <c r="G21" s="11">
        <f>+SUMIFS(Data!$AL:$AL,Data!$E:$E,'T4 - OS3'!$A21,Data!$D:$D,'T4 - OS3'!$B21,Data!$F:$F,'T4 - OS3'!$C21)</f>
        <v>0</v>
      </c>
      <c r="H21" s="11">
        <f>+SUMIFS(Data!$AT:$AT,Data!$E:$E,'T4 - OS3'!$A21,Data!$D:$D,'T4 - OS3'!$B21,Data!$F:$F,'T4 - OS3'!$C21)</f>
        <v>0</v>
      </c>
      <c r="I21" s="11">
        <f>+SUMIFS(Data!$BB:$BB,Data!$E:$E,'T4 - OS3'!$A21,Data!$D:$D,'T4 - OS3'!$B21,Data!$F:$F,'T4 - OS3'!$C21)</f>
        <v>0</v>
      </c>
      <c r="J21" s="12">
        <f t="shared" si="0"/>
        <v>0</v>
      </c>
    </row>
    <row r="22" spans="1:10" ht="16.8" thickBot="1" x14ac:dyDescent="0.35">
      <c r="A22" t="s">
        <v>184</v>
      </c>
      <c r="B22" t="s">
        <v>208</v>
      </c>
      <c r="C22" t="s">
        <v>179</v>
      </c>
      <c r="D22" s="15" t="s">
        <v>35</v>
      </c>
      <c r="E22" s="11">
        <f>+SUMIFS(Data!$V:$V,Data!$E:$E,'T4 - OS3'!$A22,Data!$D:$D,'T4 - OS3'!$B22,Data!$F:$F,'T4 - OS3'!$C22)</f>
        <v>0</v>
      </c>
      <c r="F22" s="11">
        <f>+SUMIFS(Data!$AD:$AD,Data!$E:$E,'T4 - OS3'!$A22,Data!$D:$D,'T4 - OS3'!$B22,Data!$F:$F,'T4 - OS3'!$C22)</f>
        <v>0</v>
      </c>
      <c r="G22" s="11">
        <f>+SUMIFS(Data!$AL:$AL,Data!$E:$E,'T4 - OS3'!$A22,Data!$D:$D,'T4 - OS3'!$B22,Data!$F:$F,'T4 - OS3'!$C22)</f>
        <v>0</v>
      </c>
      <c r="H22" s="11">
        <f>+SUMIFS(Data!$AT:$AT,Data!$E:$E,'T4 - OS3'!$A22,Data!$D:$D,'T4 - OS3'!$B22,Data!$F:$F,'T4 - OS3'!$C22)</f>
        <v>0</v>
      </c>
      <c r="I22" s="11">
        <f>+SUMIFS(Data!$BB:$BB,Data!$E:$E,'T4 - OS3'!$A22,Data!$D:$D,'T4 - OS3'!$B22,Data!$F:$F,'T4 - OS3'!$C22)</f>
        <v>0</v>
      </c>
      <c r="J22" s="17">
        <f t="shared" si="0"/>
        <v>0</v>
      </c>
    </row>
    <row r="23" spans="1:10" ht="5.0999999999999996" customHeight="1" thickBot="1" x14ac:dyDescent="0.35"/>
    <row r="24" spans="1:10" x14ac:dyDescent="0.3">
      <c r="D24" s="197" t="s">
        <v>40</v>
      </c>
      <c r="E24" s="34">
        <v>2022</v>
      </c>
      <c r="F24" s="34">
        <v>2023</v>
      </c>
      <c r="G24" s="34">
        <v>2024</v>
      </c>
      <c r="H24" s="34">
        <v>2025</v>
      </c>
      <c r="I24" s="34">
        <v>2026</v>
      </c>
      <c r="J24" s="35" t="s">
        <v>2</v>
      </c>
    </row>
    <row r="25" spans="1:10" x14ac:dyDescent="0.3">
      <c r="D25" s="198"/>
      <c r="E25" s="26">
        <f t="shared" ref="E25:J25" si="1">SUM(E26+E30+E34)</f>
        <v>0</v>
      </c>
      <c r="F25" s="26">
        <f t="shared" si="1"/>
        <v>0</v>
      </c>
      <c r="G25" s="26">
        <f t="shared" si="1"/>
        <v>0</v>
      </c>
      <c r="H25" s="26">
        <f t="shared" si="1"/>
        <v>0</v>
      </c>
      <c r="I25" s="26">
        <f t="shared" si="1"/>
        <v>0</v>
      </c>
      <c r="J25" s="26">
        <f t="shared" si="1"/>
        <v>0</v>
      </c>
    </row>
    <row r="26" spans="1:10" x14ac:dyDescent="0.3">
      <c r="D26" s="122" t="s">
        <v>38</v>
      </c>
      <c r="E26" s="123">
        <f>SUM(E27+E28+E29)</f>
        <v>0</v>
      </c>
      <c r="F26" s="123">
        <f>SUM(F27+F28+F29)</f>
        <v>0</v>
      </c>
      <c r="G26" s="123">
        <f>SUM(G27+G28+G29)</f>
        <v>0</v>
      </c>
      <c r="H26" s="123">
        <f>SUM(H27+H28+H29)</f>
        <v>0</v>
      </c>
      <c r="I26" s="123">
        <f>SUM(I27+I28+I29)</f>
        <v>0</v>
      </c>
      <c r="J26" s="124">
        <f t="shared" ref="J26:J38" si="2">SUM(E26+F26+G26+H26+I26)</f>
        <v>0</v>
      </c>
    </row>
    <row r="27" spans="1:10" x14ac:dyDescent="0.3">
      <c r="A27" t="s">
        <v>184</v>
      </c>
      <c r="C27" t="s">
        <v>176</v>
      </c>
      <c r="D27" s="117" t="s">
        <v>141</v>
      </c>
      <c r="E27" s="74">
        <f>+SUMIFS(Data!$V:$V,Data!$E:$E,'T4 - OS3'!$A27,Data!$G:$G,'T4 - OS3'!$C27)</f>
        <v>0</v>
      </c>
      <c r="F27" s="74">
        <f>+SUMIFS(Data!$AD:$AD,Data!$E:$E,'T4 - OS3'!$A27,Data!$G:$G,'T4 - OS3'!$C27)</f>
        <v>0</v>
      </c>
      <c r="G27" s="74">
        <f>+SUMIFS(Data!$AL:$AL,Data!$E:$E,'T4 - OS3'!$A27,Data!$G:$G,'T4 - OS3'!$C27)</f>
        <v>0</v>
      </c>
      <c r="H27" s="74">
        <f>+SUMIFS(Data!$AT:$AT,Data!$E:$E,'T4 - OS3'!$A27,Data!$G:$G,'T4 - OS3'!$C27)</f>
        <v>0</v>
      </c>
      <c r="I27" s="74">
        <f>+SUMIFS(Data!$BB:$BB,Data!$E:$E,'T4 - OS3'!$A27,Data!$G:$G,'T4 - OS3'!$C27)</f>
        <v>0</v>
      </c>
      <c r="J27" s="127">
        <f t="shared" si="2"/>
        <v>0</v>
      </c>
    </row>
    <row r="28" spans="1:10" x14ac:dyDescent="0.3">
      <c r="A28" t="s">
        <v>184</v>
      </c>
      <c r="C28" t="s">
        <v>173</v>
      </c>
      <c r="D28" s="117" t="s">
        <v>142</v>
      </c>
      <c r="E28" s="74">
        <f>+SUMIFS(Data!$V:$V,Data!$E:$E,'T4 - OS3'!$A28,Data!$G:$G,'T4 - OS3'!$C28)</f>
        <v>0</v>
      </c>
      <c r="F28" s="74">
        <f>+SUMIFS(Data!$AD:$AD,Data!$E:$E,'T4 - OS3'!$A28,Data!$G:$G,'T4 - OS3'!$C28)</f>
        <v>0</v>
      </c>
      <c r="G28" s="74">
        <f>+SUMIFS(Data!$AL:$AL,Data!$E:$E,'T4 - OS3'!$A28,Data!$G:$G,'T4 - OS3'!$C28)</f>
        <v>0</v>
      </c>
      <c r="H28" s="74">
        <f>+SUMIFS(Data!$AT:$AT,Data!$E:$E,'T4 - OS3'!$A28,Data!$G:$G,'T4 - OS3'!$C28)</f>
        <v>0</v>
      </c>
      <c r="I28" s="74">
        <f>+SUMIFS(Data!$BB:$BB,Data!$E:$E,'T4 - OS3'!$A28,Data!$G:$G,'T4 - OS3'!$C28)</f>
        <v>0</v>
      </c>
      <c r="J28" s="127">
        <f t="shared" si="2"/>
        <v>0</v>
      </c>
    </row>
    <row r="29" spans="1:10" x14ac:dyDescent="0.3">
      <c r="A29" t="s">
        <v>184</v>
      </c>
      <c r="C29" t="s">
        <v>164</v>
      </c>
      <c r="D29" s="117" t="s">
        <v>143</v>
      </c>
      <c r="E29" s="74">
        <f>+SUMIFS(Data!$V:$V,Data!$E:$E,'T4 - OS3'!$A29,Data!$G:$G,'T4 - OS3'!$C29)</f>
        <v>0</v>
      </c>
      <c r="F29" s="74">
        <f>+SUMIFS(Data!$AD:$AD,Data!$E:$E,'T4 - OS3'!$A29,Data!$G:$G,'T4 - OS3'!$C29)</f>
        <v>0</v>
      </c>
      <c r="G29" s="74">
        <f>+SUMIFS(Data!$AL:$AL,Data!$E:$E,'T4 - OS3'!$A29,Data!$G:$G,'T4 - OS3'!$C29)</f>
        <v>0</v>
      </c>
      <c r="H29" s="74">
        <f>+SUMIFS(Data!$AT:$AT,Data!$E:$E,'T4 - OS3'!$A29,Data!$G:$G,'T4 - OS3'!$C29)</f>
        <v>0</v>
      </c>
      <c r="I29" s="74">
        <f>+SUMIFS(Data!$BB:$BB,Data!$E:$E,'T4 - OS3'!$A29,Data!$G:$G,'T4 - OS3'!$C29)</f>
        <v>0</v>
      </c>
      <c r="J29" s="127">
        <f t="shared" si="2"/>
        <v>0</v>
      </c>
    </row>
    <row r="30" spans="1:10" x14ac:dyDescent="0.3">
      <c r="D30" s="122" t="s">
        <v>39</v>
      </c>
      <c r="E30" s="123">
        <f>SUM(E31+E32+E33)</f>
        <v>0</v>
      </c>
      <c r="F30" s="123">
        <f>SUM(F31+F32+F33)</f>
        <v>0</v>
      </c>
      <c r="G30" s="123">
        <f>SUM(G31+G32+G33)</f>
        <v>0</v>
      </c>
      <c r="H30" s="123">
        <f>SUM(H31+H32+H33)</f>
        <v>0</v>
      </c>
      <c r="I30" s="123">
        <f>SUM(I31+I32+I33)</f>
        <v>0</v>
      </c>
      <c r="J30" s="124">
        <f t="shared" si="2"/>
        <v>0</v>
      </c>
    </row>
    <row r="31" spans="1:10" x14ac:dyDescent="0.3">
      <c r="A31" t="s">
        <v>184</v>
      </c>
      <c r="C31" t="s">
        <v>159</v>
      </c>
      <c r="D31" s="116" t="s">
        <v>144</v>
      </c>
      <c r="E31" s="74">
        <f>+SUMIFS(Data!$V:$V,Data!$E:$E,'T4 - OS3'!$A31,Data!$G:$G,'T4 - OS3'!$C31)</f>
        <v>0</v>
      </c>
      <c r="F31" s="74">
        <f>+SUMIFS(Data!$AD:$AD,Data!$E:$E,'T4 - OS3'!$A31,Data!$G:$G,'T4 - OS3'!$C31)</f>
        <v>0</v>
      </c>
      <c r="G31" s="74">
        <f>+SUMIFS(Data!$AL:$AL,Data!$E:$E,'T4 - OS3'!$A31,Data!$G:$G,'T4 - OS3'!$C31)</f>
        <v>0</v>
      </c>
      <c r="H31" s="74">
        <f>+SUMIFS(Data!$AT:$AT,Data!$E:$E,'T4 - OS3'!$A31,Data!$G:$G,'T4 - OS3'!$C31)</f>
        <v>0</v>
      </c>
      <c r="I31" s="74">
        <f>+SUMIFS(Data!$BB:$BB,Data!$E:$E,'T4 - OS3'!$A31,Data!$G:$G,'T4 - OS3'!$C31)</f>
        <v>0</v>
      </c>
      <c r="J31" s="128">
        <f t="shared" si="2"/>
        <v>0</v>
      </c>
    </row>
    <row r="32" spans="1:10" x14ac:dyDescent="0.3">
      <c r="A32" t="s">
        <v>184</v>
      </c>
      <c r="C32" t="s">
        <v>188</v>
      </c>
      <c r="D32" s="116" t="s">
        <v>145</v>
      </c>
      <c r="E32" s="74">
        <f>+SUMIFS(Data!$V:$V,Data!$E:$E,'T4 - OS3'!$A32,Data!$G:$G,'T4 - OS3'!$C32)</f>
        <v>0</v>
      </c>
      <c r="F32" s="74">
        <f>+SUMIFS(Data!$AD:$AD,Data!$E:$E,'T4 - OS3'!$A32,Data!$G:$G,'T4 - OS3'!$C32)</f>
        <v>0</v>
      </c>
      <c r="G32" s="74">
        <f>+SUMIFS(Data!$AL:$AL,Data!$E:$E,'T4 - OS3'!$A32,Data!$G:$G,'T4 - OS3'!$C32)</f>
        <v>0</v>
      </c>
      <c r="H32" s="74">
        <f>+SUMIFS(Data!$AT:$AT,Data!$E:$E,'T4 - OS3'!$A32,Data!$G:$G,'T4 - OS3'!$C32)</f>
        <v>0</v>
      </c>
      <c r="I32" s="74">
        <f>+SUMIFS(Data!$BB:$BB,Data!$E:$E,'T4 - OS3'!$A32,Data!$G:$G,'T4 - OS3'!$C32)</f>
        <v>0</v>
      </c>
      <c r="J32" s="128">
        <f t="shared" si="2"/>
        <v>0</v>
      </c>
    </row>
    <row r="33" spans="1:10" x14ac:dyDescent="0.3">
      <c r="A33" t="s">
        <v>184</v>
      </c>
      <c r="C33" t="s">
        <v>161</v>
      </c>
      <c r="D33" s="116" t="s">
        <v>143</v>
      </c>
      <c r="E33" s="74">
        <f>+SUMIFS(Data!$V:$V,Data!$E:$E,'T4 - OS3'!$A33,Data!$G:$G,'T4 - OS3'!$C33)</f>
        <v>0</v>
      </c>
      <c r="F33" s="74">
        <f>+SUMIFS(Data!$AD:$AD,Data!$E:$E,'T4 - OS3'!$A33,Data!$G:$G,'T4 - OS3'!$C33)</f>
        <v>0</v>
      </c>
      <c r="G33" s="74">
        <f>+SUMIFS(Data!$AL:$AL,Data!$E:$E,'T4 - OS3'!$A33,Data!$G:$G,'T4 - OS3'!$C33)</f>
        <v>0</v>
      </c>
      <c r="H33" s="74">
        <f>+SUMIFS(Data!$AT:$AT,Data!$E:$E,'T4 - OS3'!$A33,Data!$G:$G,'T4 - OS3'!$C33)</f>
        <v>0</v>
      </c>
      <c r="I33" s="74">
        <f>+SUMIFS(Data!$BB:$BB,Data!$E:$E,'T4 - OS3'!$A33,Data!$G:$G,'T4 - OS3'!$C33)</f>
        <v>0</v>
      </c>
      <c r="J33" s="128">
        <f t="shared" si="2"/>
        <v>0</v>
      </c>
    </row>
    <row r="34" spans="1:10" ht="16.2" x14ac:dyDescent="0.3">
      <c r="D34" s="122" t="s">
        <v>140</v>
      </c>
      <c r="E34" s="125">
        <f>SUM(E35+E36+E37+E38)</f>
        <v>0</v>
      </c>
      <c r="F34" s="125">
        <f>SUM(F35+F36+F37+F38)</f>
        <v>0</v>
      </c>
      <c r="G34" s="125">
        <f>SUM(G35+G36+G37+G38)</f>
        <v>0</v>
      </c>
      <c r="H34" s="125">
        <f>SUM(H35+H36+H37+H38)</f>
        <v>0</v>
      </c>
      <c r="I34" s="125">
        <f>SUM(I35+I36+I37+I38)</f>
        <v>0</v>
      </c>
      <c r="J34" s="126">
        <f t="shared" si="2"/>
        <v>0</v>
      </c>
    </row>
    <row r="35" spans="1:10" ht="16.2" x14ac:dyDescent="0.3">
      <c r="A35" t="s">
        <v>184</v>
      </c>
      <c r="C35" t="s">
        <v>155</v>
      </c>
      <c r="D35" s="117" t="s">
        <v>147</v>
      </c>
      <c r="E35" s="74">
        <f>+SUMIFS(Data!$V:$V,Data!$E:$E,'T4 - OS3'!$A35,Data!$G:$G,'T4 - OS3'!$C35)</f>
        <v>0</v>
      </c>
      <c r="F35" s="74">
        <f>+SUMIFS(Data!$AD:$AD,Data!$E:$E,'T4 - OS3'!$A35,Data!$G:$G,'T4 - OS3'!$C35)</f>
        <v>0</v>
      </c>
      <c r="G35" s="74">
        <f>+SUMIFS(Data!$AL:$AL,Data!$E:$E,'T4 - OS3'!$A35,Data!$G:$G,'T4 - OS3'!$C35)</f>
        <v>0</v>
      </c>
      <c r="H35" s="74">
        <f>+SUMIFS(Data!$AT:$AT,Data!$E:$E,'T4 - OS3'!$A35,Data!$G:$G,'T4 - OS3'!$C35)</f>
        <v>0</v>
      </c>
      <c r="I35" s="74">
        <f>+SUMIFS(Data!$BB:$BB,Data!$E:$E,'T4 - OS3'!$A35,Data!$G:$G,'T4 - OS3'!$C35)</f>
        <v>0</v>
      </c>
      <c r="J35" s="128">
        <f t="shared" si="2"/>
        <v>0</v>
      </c>
    </row>
    <row r="36" spans="1:10" ht="16.2" x14ac:dyDescent="0.3">
      <c r="A36" t="s">
        <v>184</v>
      </c>
      <c r="C36" t="s">
        <v>191</v>
      </c>
      <c r="D36" s="118" t="s">
        <v>148</v>
      </c>
      <c r="E36" s="74">
        <f>+SUMIFS(Data!$V:$V,Data!$E:$E,'T4 - OS3'!$A36,Data!$G:$G,'T4 - OS3'!$C36)</f>
        <v>0</v>
      </c>
      <c r="F36" s="74">
        <f>+SUMIFS(Data!$AD:$AD,Data!$E:$E,'T4 - OS3'!$A36,Data!$G:$G,'T4 - OS3'!$C36)</f>
        <v>0</v>
      </c>
      <c r="G36" s="74">
        <f>+SUMIFS(Data!$AL:$AL,Data!$E:$E,'T4 - OS3'!$A36,Data!$G:$G,'T4 - OS3'!$C36)</f>
        <v>0</v>
      </c>
      <c r="H36" s="74">
        <f>+SUMIFS(Data!$AT:$AT,Data!$E:$E,'T4 - OS3'!$A36,Data!$G:$G,'T4 - OS3'!$C36)</f>
        <v>0</v>
      </c>
      <c r="I36" s="74">
        <f>+SUMIFS(Data!$BB:$BB,Data!$E:$E,'T4 - OS3'!$A36,Data!$G:$G,'T4 - OS3'!$C36)</f>
        <v>0</v>
      </c>
      <c r="J36" s="128">
        <f t="shared" si="2"/>
        <v>0</v>
      </c>
    </row>
    <row r="37" spans="1:10" ht="16.2" x14ac:dyDescent="0.3">
      <c r="A37" t="s">
        <v>184</v>
      </c>
      <c r="C37" t="s">
        <v>165</v>
      </c>
      <c r="D37" s="116" t="s">
        <v>149</v>
      </c>
      <c r="E37" s="74">
        <f>+SUMIFS(Data!$V:$V,Data!$E:$E,'T4 - OS3'!$A37,Data!$G:$G,'T4 - OS3'!$C37)</f>
        <v>0</v>
      </c>
      <c r="F37" s="74">
        <f>+SUMIFS(Data!$AD:$AD,Data!$E:$E,'T4 - OS3'!$A37,Data!$G:$G,'T4 - OS3'!$C37)</f>
        <v>0</v>
      </c>
      <c r="G37" s="74">
        <f>+SUMIFS(Data!$AL:$AL,Data!$E:$E,'T4 - OS3'!$A37,Data!$G:$G,'T4 - OS3'!$C37)</f>
        <v>0</v>
      </c>
      <c r="H37" s="74">
        <f>+SUMIFS(Data!$AT:$AT,Data!$E:$E,'T4 - OS3'!$A37,Data!$G:$G,'T4 - OS3'!$C37)</f>
        <v>0</v>
      </c>
      <c r="I37" s="74">
        <f>+SUMIFS(Data!$BB:$BB,Data!$E:$E,'T4 - OS3'!$A37,Data!$G:$G,'T4 - OS3'!$C37)</f>
        <v>0</v>
      </c>
      <c r="J37" s="128">
        <f t="shared" si="2"/>
        <v>0</v>
      </c>
    </row>
    <row r="38" spans="1:10" ht="15" thickBot="1" x14ac:dyDescent="0.35">
      <c r="A38" t="s">
        <v>184</v>
      </c>
      <c r="C38" t="s">
        <v>163</v>
      </c>
      <c r="D38" s="119" t="s">
        <v>146</v>
      </c>
      <c r="E38" s="74">
        <f>+SUMIFS(Data!$V:$V,Data!$E:$E,'T4 - OS3'!$A38,Data!$G:$G,'T4 - OS3'!$C38)</f>
        <v>0</v>
      </c>
      <c r="F38" s="74">
        <f>+SUMIFS(Data!$AD:$AD,Data!$E:$E,'T4 - OS3'!$A38,Data!$G:$G,'T4 - OS3'!$C38)</f>
        <v>0</v>
      </c>
      <c r="G38" s="74">
        <f>+SUMIFS(Data!$AL:$AL,Data!$E:$E,'T4 - OS3'!$A38,Data!$G:$G,'T4 - OS3'!$C38)</f>
        <v>0</v>
      </c>
      <c r="H38" s="74">
        <f>+SUMIFS(Data!$AT:$AT,Data!$E:$E,'T4 - OS3'!$A38,Data!$G:$G,'T4 - OS3'!$C38)</f>
        <v>0</v>
      </c>
      <c r="I38" s="74">
        <f>+SUMIFS(Data!$BB:$BB,Data!$E:$E,'T4 - OS3'!$A38,Data!$G:$G,'T4 - OS3'!$C38)</f>
        <v>0</v>
      </c>
      <c r="J38" s="129">
        <f t="shared" si="2"/>
        <v>0</v>
      </c>
    </row>
    <row r="39" spans="1:10" ht="15" x14ac:dyDescent="0.3">
      <c r="D39" s="19" t="s">
        <v>12</v>
      </c>
    </row>
    <row r="40" spans="1:10" ht="5.0999999999999996" customHeight="1" x14ac:dyDescent="0.3"/>
  </sheetData>
  <mergeCells count="4">
    <mergeCell ref="D2:J2"/>
    <mergeCell ref="D3:J3"/>
    <mergeCell ref="D4:J4"/>
    <mergeCell ref="D24:D25"/>
  </mergeCells>
  <pageMargins left="0.7" right="0.7" top="0.75" bottom="0.75" header="0.3" footer="0.3"/>
  <pageSetup paperSize="9"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BDF9B-1E25-4A17-9E71-F2753F5DCB91}">
  <sheetPr codeName="Feuil14"/>
  <dimension ref="A1:K40"/>
  <sheetViews>
    <sheetView showGridLines="0" zoomScale="160" zoomScaleNormal="160" workbookViewId="0">
      <selection activeCell="D36" sqref="D36"/>
    </sheetView>
  </sheetViews>
  <sheetFormatPr baseColWidth="10" defaultColWidth="0" defaultRowHeight="14.4" customHeight="1" zeroHeight="1" x14ac:dyDescent="0.3"/>
  <cols>
    <col min="1" max="2" width="4.88671875" customWidth="1"/>
    <col min="3" max="3" width="4.77734375" customWidth="1"/>
    <col min="4" max="4" width="34.77734375" customWidth="1"/>
    <col min="5" max="10" width="15.21875" customWidth="1"/>
    <col min="11" max="11" width="1.77734375" customWidth="1"/>
    <col min="12" max="16384" width="11.44140625" hidden="1"/>
  </cols>
  <sheetData>
    <row r="1" spans="1:10" ht="5.0999999999999996" customHeight="1" thickBot="1" x14ac:dyDescent="0.35"/>
    <row r="2" spans="1:10" ht="15" thickBot="1" x14ac:dyDescent="0.35">
      <c r="D2" s="147" t="s">
        <v>23</v>
      </c>
      <c r="E2" s="148"/>
      <c r="F2" s="148"/>
      <c r="G2" s="148"/>
      <c r="H2" s="148"/>
      <c r="I2" s="148"/>
      <c r="J2" s="149"/>
    </row>
    <row r="3" spans="1:10" ht="30" customHeight="1" x14ac:dyDescent="0.3">
      <c r="D3" s="181" t="s">
        <v>21</v>
      </c>
      <c r="E3" s="182"/>
      <c r="F3" s="182"/>
      <c r="G3" s="182"/>
      <c r="H3" s="182"/>
      <c r="I3" s="182"/>
      <c r="J3" s="183"/>
    </row>
    <row r="4" spans="1:10" ht="65.099999999999994" customHeight="1" thickBot="1" x14ac:dyDescent="0.35">
      <c r="D4" s="196" t="s">
        <v>22</v>
      </c>
      <c r="E4" s="185"/>
      <c r="F4" s="185"/>
      <c r="G4" s="185"/>
      <c r="H4" s="185"/>
      <c r="I4" s="185"/>
      <c r="J4" s="186"/>
    </row>
    <row r="5" spans="1:10" ht="5.0999999999999996" customHeight="1" thickBot="1" x14ac:dyDescent="0.35"/>
    <row r="6" spans="1:10" x14ac:dyDescent="0.3">
      <c r="D6" s="1" t="s">
        <v>1</v>
      </c>
      <c r="E6" s="2">
        <v>2022</v>
      </c>
      <c r="F6" s="2">
        <v>2023</v>
      </c>
      <c r="G6" s="2">
        <v>2024</v>
      </c>
      <c r="H6" s="2">
        <v>2025</v>
      </c>
      <c r="I6" s="2">
        <v>2026</v>
      </c>
      <c r="J6" s="3" t="s">
        <v>2</v>
      </c>
    </row>
    <row r="7" spans="1:10" x14ac:dyDescent="0.3">
      <c r="D7" s="28" t="s">
        <v>24</v>
      </c>
      <c r="E7" s="29">
        <f>SUM(E8+E9+E10)</f>
        <v>0</v>
      </c>
      <c r="F7" s="29">
        <f>SUM(F8+F9+F10)</f>
        <v>0</v>
      </c>
      <c r="G7" s="29">
        <f>SUM(G8+G9+G10)</f>
        <v>0</v>
      </c>
      <c r="H7" s="29">
        <f>SUM(H8+H9+H10)</f>
        <v>0</v>
      </c>
      <c r="I7" s="29">
        <f>SUM(I8+I9+I10)</f>
        <v>0</v>
      </c>
      <c r="J7" s="30">
        <f t="shared" ref="J7:J22" si="0">SUM(E7+F7+G7+H7+I7)</f>
        <v>0</v>
      </c>
    </row>
    <row r="8" spans="1:10" x14ac:dyDescent="0.3">
      <c r="A8" t="s">
        <v>185</v>
      </c>
      <c r="B8" t="s">
        <v>156</v>
      </c>
      <c r="C8" t="s">
        <v>180</v>
      </c>
      <c r="D8" s="14" t="s">
        <v>25</v>
      </c>
      <c r="E8" s="11">
        <f>+SUMIFS(Data!$V:$V,Data!$E:$E,'T4 - OS4'!$A8,Data!$D:$D,'T4 - OS4'!$B8,Data!$F:$F,'T4 - OS4'!$C8)</f>
        <v>0</v>
      </c>
      <c r="F8" s="11">
        <f>+SUMIFS(Data!$AD:$AD,Data!$E:$E,'T4 - OS4'!$A8,Data!$D:$D,'T4 - OS4'!$B8,Data!$F:$F,'T4 - OS4'!$C8)</f>
        <v>0</v>
      </c>
      <c r="G8" s="11">
        <f>+SUMIFS(Data!$AL:$AL,Data!$E:$E,'T4 - OS4'!$A8,Data!$D:$D,'T4 - OS4'!$B8,Data!$F:$F,'T4 - OS4'!$C8)</f>
        <v>0</v>
      </c>
      <c r="H8" s="11">
        <f>+SUMIFS(Data!$AT:$AT,Data!$E:$E,'T4 - OS4'!$A8,Data!$D:$D,'T4 - OS4'!$B8,Data!$F:$F,'T4 - OS4'!$C8)</f>
        <v>0</v>
      </c>
      <c r="I8" s="11">
        <f>+SUMIFS(Data!$BB:$BB,Data!$E:$E,'T4 - OS4'!$A8,Data!$D:$D,'T4 - OS4'!$B8,Data!$F:$F,'T4 - OS4'!$C8)</f>
        <v>0</v>
      </c>
      <c r="J8" s="12">
        <f t="shared" si="0"/>
        <v>0</v>
      </c>
    </row>
    <row r="9" spans="1:10" x14ac:dyDescent="0.3">
      <c r="A9" t="s">
        <v>185</v>
      </c>
      <c r="B9" t="s">
        <v>156</v>
      </c>
      <c r="C9" t="s">
        <v>178</v>
      </c>
      <c r="D9" s="14" t="s">
        <v>26</v>
      </c>
      <c r="E9" s="11">
        <f>+SUMIFS(Data!$V:$V,Data!$E:$E,'T4 - OS4'!$A9,Data!$D:$D,'T4 - OS4'!$B9,Data!$F:$F,'T4 - OS4'!$C9)</f>
        <v>0</v>
      </c>
      <c r="F9" s="11">
        <f>+SUMIFS(Data!$AD:$AD,Data!$E:$E,'T4 - OS4'!$A9,Data!$D:$D,'T4 - OS4'!$B9,Data!$F:$F,'T4 - OS4'!$C9)</f>
        <v>0</v>
      </c>
      <c r="G9" s="11">
        <f>+SUMIFS(Data!$AL:$AL,Data!$E:$E,'T4 - OS4'!$A9,Data!$D:$D,'T4 - OS4'!$B9,Data!$F:$F,'T4 - OS4'!$C9)</f>
        <v>0</v>
      </c>
      <c r="H9" s="11">
        <f>+SUMIFS(Data!$AT:$AT,Data!$E:$E,'T4 - OS4'!$A9,Data!$D:$D,'T4 - OS4'!$B9,Data!$F:$F,'T4 - OS4'!$C9)</f>
        <v>0</v>
      </c>
      <c r="I9" s="11">
        <f>+SUMIFS(Data!$BB:$BB,Data!$E:$E,'T4 - OS4'!$A9,Data!$D:$D,'T4 - OS4'!$B9,Data!$F:$F,'T4 - OS4'!$C9)</f>
        <v>0</v>
      </c>
      <c r="J9" s="12">
        <f t="shared" si="0"/>
        <v>0</v>
      </c>
    </row>
    <row r="10" spans="1:10" ht="16.2" x14ac:dyDescent="0.3">
      <c r="A10" t="s">
        <v>185</v>
      </c>
      <c r="B10" t="s">
        <v>156</v>
      </c>
      <c r="C10" t="s">
        <v>179</v>
      </c>
      <c r="D10" s="14" t="s">
        <v>27</v>
      </c>
      <c r="E10" s="11">
        <f>+SUMIFS(Data!$V:$V,Data!$E:$E,'T4 - OS4'!$A10,Data!$D:$D,'T4 - OS4'!$B10,Data!$F:$F,'T4 - OS4'!$C10)</f>
        <v>0</v>
      </c>
      <c r="F10" s="11">
        <f>+SUMIFS(Data!$AD:$AD,Data!$E:$E,'T4 - OS4'!$A10,Data!$D:$D,'T4 - OS4'!$B10,Data!$F:$F,'T4 - OS4'!$C10)</f>
        <v>0</v>
      </c>
      <c r="G10" s="11">
        <f>+SUMIFS(Data!$AL:$AL,Data!$E:$E,'T4 - OS4'!$A10,Data!$D:$D,'T4 - OS4'!$B10,Data!$F:$F,'T4 - OS4'!$C10)</f>
        <v>0</v>
      </c>
      <c r="H10" s="11">
        <f>+SUMIFS(Data!$AT:$AT,Data!$E:$E,'T4 - OS4'!$A10,Data!$D:$D,'T4 - OS4'!$B10,Data!$F:$F,'T4 - OS4'!$C10)</f>
        <v>0</v>
      </c>
      <c r="I10" s="11">
        <f>+SUMIFS(Data!$BB:$BB,Data!$E:$E,'T4 - OS4'!$A10,Data!$D:$D,'T4 - OS4'!$B10,Data!$F:$F,'T4 - OS4'!$C10)</f>
        <v>0</v>
      </c>
      <c r="J10" s="12">
        <f t="shared" si="0"/>
        <v>0</v>
      </c>
    </row>
    <row r="11" spans="1:10" x14ac:dyDescent="0.3">
      <c r="D11" s="28" t="s">
        <v>28</v>
      </c>
      <c r="E11" s="29">
        <f>SUM(E12+E13+E14)</f>
        <v>0</v>
      </c>
      <c r="F11" s="29">
        <f>SUM(F12+F13+F14)</f>
        <v>0</v>
      </c>
      <c r="G11" s="29">
        <f>SUM(G12+G13+G14)</f>
        <v>0</v>
      </c>
      <c r="H11" s="29">
        <f>SUM(H12+H13+H14)</f>
        <v>0</v>
      </c>
      <c r="I11" s="29">
        <f>SUM(I12+I13+I14)</f>
        <v>0</v>
      </c>
      <c r="J11" s="30">
        <f t="shared" si="0"/>
        <v>0</v>
      </c>
    </row>
    <row r="12" spans="1:10" x14ac:dyDescent="0.3">
      <c r="A12" t="s">
        <v>185</v>
      </c>
      <c r="B12" t="s">
        <v>152</v>
      </c>
      <c r="C12" t="s">
        <v>180</v>
      </c>
      <c r="D12" s="14" t="s">
        <v>29</v>
      </c>
      <c r="E12" s="11">
        <f>+SUMIFS(Data!$V:$V,Data!$E:$E,'T4 - OS4'!$A12,Data!$D:$D,'T4 - OS4'!$B12,Data!$F:$F,'T4 - OS4'!$C12)</f>
        <v>0</v>
      </c>
      <c r="F12" s="11">
        <f>+SUMIFS(Data!$AD:$AD,Data!$E:$E,'T4 - OS4'!$A12,Data!$D:$D,'T4 - OS4'!$B12,Data!$F:$F,'T4 - OS4'!$C12)</f>
        <v>0</v>
      </c>
      <c r="G12" s="11">
        <f>+SUMIFS(Data!$AL:$AL,Data!$E:$E,'T4 - OS4'!$A12,Data!$D:$D,'T4 - OS4'!$B12,Data!$F:$F,'T4 - OS4'!$C12)</f>
        <v>0</v>
      </c>
      <c r="H12" s="11">
        <f>+SUMIFS(Data!$AT:$AT,Data!$E:$E,'T4 - OS4'!$A12,Data!$D:$D,'T4 - OS4'!$B12,Data!$F:$F,'T4 - OS4'!$C12)</f>
        <v>0</v>
      </c>
      <c r="I12" s="11">
        <f>+SUMIFS(Data!$BB:$BB,Data!$E:$E,'T4 - OS4'!$A12,Data!$D:$D,'T4 - OS4'!$B12,Data!$F:$F,'T4 - OS4'!$C12)</f>
        <v>0</v>
      </c>
      <c r="J12" s="12">
        <f t="shared" si="0"/>
        <v>0</v>
      </c>
    </row>
    <row r="13" spans="1:10" x14ac:dyDescent="0.3">
      <c r="A13" t="s">
        <v>185</v>
      </c>
      <c r="B13" t="s">
        <v>152</v>
      </c>
      <c r="C13" t="s">
        <v>178</v>
      </c>
      <c r="D13" s="14" t="s">
        <v>30</v>
      </c>
      <c r="E13" s="11">
        <f>+SUMIFS(Data!$V:$V,Data!$E:$E,'T4 - OS4'!$A13,Data!$D:$D,'T4 - OS4'!$B13,Data!$F:$F,'T4 - OS4'!$C13)</f>
        <v>0</v>
      </c>
      <c r="F13" s="11">
        <f>+SUMIFS(Data!$AD:$AD,Data!$E:$E,'T4 - OS4'!$A13,Data!$D:$D,'T4 - OS4'!$B13,Data!$F:$F,'T4 - OS4'!$C13)</f>
        <v>0</v>
      </c>
      <c r="G13" s="11">
        <f>+SUMIFS(Data!$AL:$AL,Data!$E:$E,'T4 - OS4'!$A13,Data!$D:$D,'T4 - OS4'!$B13,Data!$F:$F,'T4 - OS4'!$C13)</f>
        <v>0</v>
      </c>
      <c r="H13" s="11">
        <f>+SUMIFS(Data!$AT:$AT,Data!$E:$E,'T4 - OS4'!$A13,Data!$D:$D,'T4 - OS4'!$B13,Data!$F:$F,'T4 - OS4'!$C13)</f>
        <v>0</v>
      </c>
      <c r="I13" s="11">
        <f>+SUMIFS(Data!$BB:$BB,Data!$E:$E,'T4 - OS4'!$A13,Data!$D:$D,'T4 - OS4'!$B13,Data!$F:$F,'T4 - OS4'!$C13)</f>
        <v>0</v>
      </c>
      <c r="J13" s="12">
        <f t="shared" si="0"/>
        <v>0</v>
      </c>
    </row>
    <row r="14" spans="1:10" ht="16.2" x14ac:dyDescent="0.3">
      <c r="A14" t="s">
        <v>185</v>
      </c>
      <c r="B14" t="s">
        <v>152</v>
      </c>
      <c r="C14" t="s">
        <v>179</v>
      </c>
      <c r="D14" s="14" t="s">
        <v>31</v>
      </c>
      <c r="E14" s="11">
        <f>+SUMIFS(Data!$V:$V,Data!$E:$E,'T4 - OS4'!$A14,Data!$D:$D,'T4 - OS4'!$B14,Data!$F:$F,'T4 - OS4'!$C14)</f>
        <v>0</v>
      </c>
      <c r="F14" s="11">
        <f>+SUMIFS(Data!$AD:$AD,Data!$E:$E,'T4 - OS4'!$A14,Data!$D:$D,'T4 - OS4'!$B14,Data!$F:$F,'T4 - OS4'!$C14)</f>
        <v>0</v>
      </c>
      <c r="G14" s="11">
        <f>+SUMIFS(Data!$AL:$AL,Data!$E:$E,'T4 - OS4'!$A14,Data!$D:$D,'T4 - OS4'!$B14,Data!$F:$F,'T4 - OS4'!$C14)</f>
        <v>0</v>
      </c>
      <c r="H14" s="11">
        <f>+SUMIFS(Data!$AT:$AT,Data!$E:$E,'T4 - OS4'!$A14,Data!$D:$D,'T4 - OS4'!$B14,Data!$F:$F,'T4 - OS4'!$C14)</f>
        <v>0</v>
      </c>
      <c r="I14" s="11">
        <f>+SUMIFS(Data!$BB:$BB,Data!$E:$E,'T4 - OS4'!$A14,Data!$D:$D,'T4 - OS4'!$B14,Data!$F:$F,'T4 - OS4'!$C14)</f>
        <v>0</v>
      </c>
      <c r="J14" s="12">
        <f t="shared" si="0"/>
        <v>0</v>
      </c>
    </row>
    <row r="15" spans="1:10" x14ac:dyDescent="0.3">
      <c r="D15" s="28" t="s">
        <v>37</v>
      </c>
      <c r="E15" s="29">
        <f>SUM(E16+E17+E18)</f>
        <v>0</v>
      </c>
      <c r="F15" s="29">
        <f>SUM(F16+F17+F18)</f>
        <v>0</v>
      </c>
      <c r="G15" s="29">
        <f>SUM(G16+G17+G18)</f>
        <v>0</v>
      </c>
      <c r="H15" s="29">
        <f>SUM(H16+H17+H18)</f>
        <v>0</v>
      </c>
      <c r="I15" s="29">
        <f>SUM(I16+I17+I18)</f>
        <v>0</v>
      </c>
      <c r="J15" s="30">
        <f t="shared" si="0"/>
        <v>0</v>
      </c>
    </row>
    <row r="16" spans="1:10" x14ac:dyDescent="0.3">
      <c r="A16" t="s">
        <v>185</v>
      </c>
      <c r="B16" t="s">
        <v>207</v>
      </c>
      <c r="C16" t="s">
        <v>180</v>
      </c>
      <c r="D16" s="14" t="s">
        <v>10</v>
      </c>
      <c r="E16" s="11">
        <f>+SUMIFS(Data!$V:$V,Data!$E:$E,'T4 - OS4'!$A16,Data!$D:$D,'T4 - OS4'!$B16,Data!$F:$F,'T4 - OS4'!$C16)</f>
        <v>0</v>
      </c>
      <c r="F16" s="11">
        <f>+SUMIFS(Data!$AD:$AD,Data!$E:$E,'T4 - OS4'!$A16,Data!$D:$D,'T4 - OS4'!$B16,Data!$F:$F,'T4 - OS4'!$C16)</f>
        <v>0</v>
      </c>
      <c r="G16" s="11">
        <f>+SUMIFS(Data!$AL:$AL,Data!$E:$E,'T4 - OS4'!$A16,Data!$D:$D,'T4 - OS4'!$B16,Data!$F:$F,'T4 - OS4'!$C16)</f>
        <v>0</v>
      </c>
      <c r="H16" s="11">
        <f>+SUMIFS(Data!$AT:$AT,Data!$E:$E,'T4 - OS4'!$A16,Data!$D:$D,'T4 - OS4'!$B16,Data!$F:$F,'T4 - OS4'!$C16)</f>
        <v>0</v>
      </c>
      <c r="I16" s="11">
        <f>+SUMIFS(Data!$BB:$BB,Data!$E:$E,'T4 - OS4'!$A16,Data!$D:$D,'T4 - OS4'!$B16,Data!$F:$F,'T4 - OS4'!$C16)</f>
        <v>0</v>
      </c>
      <c r="J16" s="12">
        <f t="shared" si="0"/>
        <v>0</v>
      </c>
    </row>
    <row r="17" spans="1:10" x14ac:dyDescent="0.3">
      <c r="A17" t="s">
        <v>185</v>
      </c>
      <c r="B17" t="s">
        <v>207</v>
      </c>
      <c r="C17" t="s">
        <v>178</v>
      </c>
      <c r="D17" s="14" t="s">
        <v>11</v>
      </c>
      <c r="E17" s="11">
        <f>+SUMIFS(Data!$V:$V,Data!$E:$E,'T4 - OS4'!$A17,Data!$D:$D,'T4 - OS4'!$B17,Data!$F:$F,'T4 - OS4'!$C17)</f>
        <v>0</v>
      </c>
      <c r="F17" s="11">
        <f>+SUMIFS(Data!$AD:$AD,Data!$E:$E,'T4 - OS4'!$A17,Data!$D:$D,'T4 - OS4'!$B17,Data!$F:$F,'T4 - OS4'!$C17)</f>
        <v>0</v>
      </c>
      <c r="G17" s="11">
        <f>+SUMIFS(Data!$AL:$AL,Data!$E:$E,'T4 - OS4'!$A17,Data!$D:$D,'T4 - OS4'!$B17,Data!$F:$F,'T4 - OS4'!$C17)</f>
        <v>0</v>
      </c>
      <c r="H17" s="11">
        <f>+SUMIFS(Data!$AT:$AT,Data!$E:$E,'T4 - OS4'!$A17,Data!$D:$D,'T4 - OS4'!$B17,Data!$F:$F,'T4 - OS4'!$C17)</f>
        <v>0</v>
      </c>
      <c r="I17" s="11">
        <f>+SUMIFS(Data!$BB:$BB,Data!$E:$E,'T4 - OS4'!$A17,Data!$D:$D,'T4 - OS4'!$B17,Data!$F:$F,'T4 - OS4'!$C17)</f>
        <v>0</v>
      </c>
      <c r="J17" s="12">
        <f t="shared" si="0"/>
        <v>0</v>
      </c>
    </row>
    <row r="18" spans="1:10" ht="16.2" x14ac:dyDescent="0.3">
      <c r="A18" t="s">
        <v>185</v>
      </c>
      <c r="B18" t="s">
        <v>207</v>
      </c>
      <c r="C18" t="s">
        <v>179</v>
      </c>
      <c r="D18" s="14" t="s">
        <v>32</v>
      </c>
      <c r="E18" s="11">
        <f>+SUMIFS(Data!$V:$V,Data!$E:$E,'T4 - OS4'!$A18,Data!$D:$D,'T4 - OS4'!$B18,Data!$F:$F,'T4 - OS4'!$C18)</f>
        <v>0</v>
      </c>
      <c r="F18" s="11">
        <f>+SUMIFS(Data!$AD:$AD,Data!$E:$E,'T4 - OS4'!$A18,Data!$D:$D,'T4 - OS4'!$B18,Data!$F:$F,'T4 - OS4'!$C18)</f>
        <v>0</v>
      </c>
      <c r="G18" s="11">
        <f>+SUMIFS(Data!$AL:$AL,Data!$E:$E,'T4 - OS4'!$A18,Data!$D:$D,'T4 - OS4'!$B18,Data!$F:$F,'T4 - OS4'!$C18)</f>
        <v>0</v>
      </c>
      <c r="H18" s="11">
        <f>+SUMIFS(Data!$AT:$AT,Data!$E:$E,'T4 - OS4'!$A18,Data!$D:$D,'T4 - OS4'!$B18,Data!$F:$F,'T4 - OS4'!$C18)</f>
        <v>0</v>
      </c>
      <c r="I18" s="11">
        <f>+SUMIFS(Data!$BB:$BB,Data!$E:$E,'T4 - OS4'!$A18,Data!$D:$D,'T4 - OS4'!$B18,Data!$F:$F,'T4 - OS4'!$C18)</f>
        <v>0</v>
      </c>
      <c r="J18" s="12">
        <f t="shared" si="0"/>
        <v>0</v>
      </c>
    </row>
    <row r="19" spans="1:10" x14ac:dyDescent="0.3">
      <c r="D19" s="28" t="s">
        <v>36</v>
      </c>
      <c r="E19" s="29">
        <f>SUM(E20+E21+E22)</f>
        <v>0</v>
      </c>
      <c r="F19" s="29">
        <f>SUM(F20+F21+F22)</f>
        <v>0</v>
      </c>
      <c r="G19" s="29">
        <f>SUM(G20+G21+G22)</f>
        <v>0</v>
      </c>
      <c r="H19" s="29">
        <f>SUM(H20+H21+H22)</f>
        <v>0</v>
      </c>
      <c r="I19" s="29">
        <f>SUM(I20+I21+I22)</f>
        <v>0</v>
      </c>
      <c r="J19" s="30">
        <f t="shared" si="0"/>
        <v>0</v>
      </c>
    </row>
    <row r="20" spans="1:10" x14ac:dyDescent="0.3">
      <c r="A20" t="s">
        <v>185</v>
      </c>
      <c r="B20" t="s">
        <v>208</v>
      </c>
      <c r="C20" t="s">
        <v>180</v>
      </c>
      <c r="D20" s="14" t="s">
        <v>33</v>
      </c>
      <c r="E20" s="11">
        <f>+SUMIFS(Data!$V:$V,Data!$E:$E,'T4 - OS4'!$A20,Data!$D:$D,'T4 - OS4'!$B20,Data!$F:$F,'T4 - OS4'!$C20)</f>
        <v>0</v>
      </c>
      <c r="F20" s="11">
        <f>+SUMIFS(Data!$AD:$AD,Data!$E:$E,'T4 - OS4'!$A20,Data!$D:$D,'T4 - OS4'!$B20,Data!$F:$F,'T4 - OS4'!$C20)</f>
        <v>0</v>
      </c>
      <c r="G20" s="11">
        <f>+SUMIFS(Data!$AL:$AL,Data!$E:$E,'T4 - OS4'!$A20,Data!$D:$D,'T4 - OS4'!$B20,Data!$F:$F,'T4 - OS4'!$C20)</f>
        <v>0</v>
      </c>
      <c r="H20" s="11">
        <f>+SUMIFS(Data!$AT:$AT,Data!$E:$E,'T4 - OS4'!$A20,Data!$D:$D,'T4 - OS4'!$B20,Data!$F:$F,'T4 - OS4'!$C20)</f>
        <v>0</v>
      </c>
      <c r="I20" s="11">
        <f>+SUMIFS(Data!$BB:$BB,Data!$E:$E,'T4 - OS4'!$A20,Data!$D:$D,'T4 - OS4'!$B20,Data!$F:$F,'T4 - OS4'!$C20)</f>
        <v>0</v>
      </c>
      <c r="J20" s="12">
        <f t="shared" si="0"/>
        <v>0</v>
      </c>
    </row>
    <row r="21" spans="1:10" x14ac:dyDescent="0.3">
      <c r="A21" t="s">
        <v>185</v>
      </c>
      <c r="B21" t="s">
        <v>208</v>
      </c>
      <c r="C21" t="s">
        <v>178</v>
      </c>
      <c r="D21" s="14" t="s">
        <v>34</v>
      </c>
      <c r="E21" s="11">
        <f>+SUMIFS(Data!$V:$V,Data!$E:$E,'T4 - OS4'!$A21,Data!$D:$D,'T4 - OS4'!$B21,Data!$F:$F,'T4 - OS4'!$C21)</f>
        <v>0</v>
      </c>
      <c r="F21" s="11">
        <f>+SUMIFS(Data!$AD:$AD,Data!$E:$E,'T4 - OS4'!$A21,Data!$D:$D,'T4 - OS4'!$B21,Data!$F:$F,'T4 - OS4'!$C21)</f>
        <v>0</v>
      </c>
      <c r="G21" s="11">
        <f>+SUMIFS(Data!$AL:$AL,Data!$E:$E,'T4 - OS4'!$A21,Data!$D:$D,'T4 - OS4'!$B21,Data!$F:$F,'T4 - OS4'!$C21)</f>
        <v>0</v>
      </c>
      <c r="H21" s="11">
        <f>+SUMIFS(Data!$AT:$AT,Data!$E:$E,'T4 - OS4'!$A21,Data!$D:$D,'T4 - OS4'!$B21,Data!$F:$F,'T4 - OS4'!$C21)</f>
        <v>0</v>
      </c>
      <c r="I21" s="11">
        <f>+SUMIFS(Data!$BB:$BB,Data!$E:$E,'T4 - OS4'!$A21,Data!$D:$D,'T4 - OS4'!$B21,Data!$F:$F,'T4 - OS4'!$C21)</f>
        <v>0</v>
      </c>
      <c r="J21" s="12">
        <f t="shared" si="0"/>
        <v>0</v>
      </c>
    </row>
    <row r="22" spans="1:10" ht="16.8" thickBot="1" x14ac:dyDescent="0.35">
      <c r="A22" t="s">
        <v>185</v>
      </c>
      <c r="B22" t="s">
        <v>208</v>
      </c>
      <c r="C22" t="s">
        <v>179</v>
      </c>
      <c r="D22" s="15" t="s">
        <v>35</v>
      </c>
      <c r="E22" s="11">
        <f>+SUMIFS(Data!$V:$V,Data!$E:$E,'T4 - OS4'!$A22,Data!$D:$D,'T4 - OS4'!$B22,Data!$F:$F,'T4 - OS4'!$C22)</f>
        <v>0</v>
      </c>
      <c r="F22" s="11">
        <f>+SUMIFS(Data!$AD:$AD,Data!$E:$E,'T4 - OS4'!$A22,Data!$D:$D,'T4 - OS4'!$B22,Data!$F:$F,'T4 - OS4'!$C22)</f>
        <v>0</v>
      </c>
      <c r="G22" s="11">
        <f>+SUMIFS(Data!$AL:$AL,Data!$E:$E,'T4 - OS4'!$A22,Data!$D:$D,'T4 - OS4'!$B22,Data!$F:$F,'T4 - OS4'!$C22)</f>
        <v>0</v>
      </c>
      <c r="H22" s="11">
        <f>+SUMIFS(Data!$AT:$AT,Data!$E:$E,'T4 - OS4'!$A22,Data!$D:$D,'T4 - OS4'!$B22,Data!$F:$F,'T4 - OS4'!$C22)</f>
        <v>0</v>
      </c>
      <c r="I22" s="11">
        <f>+SUMIFS(Data!$BB:$BB,Data!$E:$E,'T4 - OS4'!$A22,Data!$D:$D,'T4 - OS4'!$B22,Data!$F:$F,'T4 - OS4'!$C22)</f>
        <v>0</v>
      </c>
      <c r="J22" s="17">
        <f t="shared" si="0"/>
        <v>0</v>
      </c>
    </row>
    <row r="23" spans="1:10" ht="5.0999999999999996" customHeight="1" thickBot="1" x14ac:dyDescent="0.35"/>
    <row r="24" spans="1:10" x14ac:dyDescent="0.3">
      <c r="D24" s="197" t="s">
        <v>40</v>
      </c>
      <c r="E24" s="34">
        <v>2022</v>
      </c>
      <c r="F24" s="34">
        <v>2023</v>
      </c>
      <c r="G24" s="34">
        <v>2024</v>
      </c>
      <c r="H24" s="34">
        <v>2025</v>
      </c>
      <c r="I24" s="34">
        <v>2026</v>
      </c>
      <c r="J24" s="35" t="s">
        <v>2</v>
      </c>
    </row>
    <row r="25" spans="1:10" x14ac:dyDescent="0.3">
      <c r="D25" s="198"/>
      <c r="E25" s="26">
        <f t="shared" ref="E25:J25" si="1">SUM(E26+E30+E34)</f>
        <v>0</v>
      </c>
      <c r="F25" s="26">
        <f t="shared" si="1"/>
        <v>0</v>
      </c>
      <c r="G25" s="26">
        <f t="shared" si="1"/>
        <v>0</v>
      </c>
      <c r="H25" s="26">
        <f t="shared" si="1"/>
        <v>0</v>
      </c>
      <c r="I25" s="26">
        <f t="shared" si="1"/>
        <v>0</v>
      </c>
      <c r="J25" s="26">
        <f t="shared" si="1"/>
        <v>0</v>
      </c>
    </row>
    <row r="26" spans="1:10" x14ac:dyDescent="0.3">
      <c r="D26" s="122" t="s">
        <v>38</v>
      </c>
      <c r="E26" s="123">
        <f>SUM(E27+E28+E29)</f>
        <v>0</v>
      </c>
      <c r="F26" s="123">
        <f>SUM(F27+F28+F29)</f>
        <v>0</v>
      </c>
      <c r="G26" s="123">
        <f>SUM(G27+G28+G29)</f>
        <v>0</v>
      </c>
      <c r="H26" s="123">
        <f>SUM(H27+H28+H29)</f>
        <v>0</v>
      </c>
      <c r="I26" s="123">
        <f>SUM(I27+I28+I29)</f>
        <v>0</v>
      </c>
      <c r="J26" s="124">
        <f t="shared" ref="J26:J38" si="2">SUM(E26+F26+G26+H26+I26)</f>
        <v>0</v>
      </c>
    </row>
    <row r="27" spans="1:10" x14ac:dyDescent="0.3">
      <c r="A27" t="s">
        <v>185</v>
      </c>
      <c r="C27" t="s">
        <v>176</v>
      </c>
      <c r="D27" s="117" t="s">
        <v>141</v>
      </c>
      <c r="E27" s="74">
        <f>+SUMIFS(Data!$V:$V,Data!$E:$E,'T4 - OS4'!$A27,Data!$G:$G,'T4 - OS4'!$C27)</f>
        <v>0</v>
      </c>
      <c r="F27" s="74">
        <f>+SUMIFS(Data!$AD:$AD,Data!$E:$E,'T4 - OS4'!$A27,Data!$G:$G,'T4 - OS4'!$C27)</f>
        <v>0</v>
      </c>
      <c r="G27" s="74">
        <f>+SUMIFS(Data!$AL:$AL,Data!$E:$E,'T4 - OS4'!$A27,Data!$G:$G,'T4 - OS4'!$C27)</f>
        <v>0</v>
      </c>
      <c r="H27" s="74">
        <f>+SUMIFS(Data!$AT:$AT,Data!$E:$E,'T4 - OS4'!$A27,Data!$G:$G,'T4 - OS4'!$C27)</f>
        <v>0</v>
      </c>
      <c r="I27" s="74">
        <f>+SUMIFS(Data!$BB:$BB,Data!$E:$E,'T4 - OS4'!$A27,Data!$G:$G,'T4 - OS4'!$C27)</f>
        <v>0</v>
      </c>
      <c r="J27" s="127">
        <f t="shared" si="2"/>
        <v>0</v>
      </c>
    </row>
    <row r="28" spans="1:10" x14ac:dyDescent="0.3">
      <c r="A28" t="s">
        <v>185</v>
      </c>
      <c r="C28" t="s">
        <v>173</v>
      </c>
      <c r="D28" s="117" t="s">
        <v>142</v>
      </c>
      <c r="E28" s="74">
        <f>+SUMIFS(Data!$V:$V,Data!$E:$E,'T4 - OS4'!$A28,Data!$G:$G,'T4 - OS4'!$C28)</f>
        <v>0</v>
      </c>
      <c r="F28" s="74">
        <f>+SUMIFS(Data!$AD:$AD,Data!$E:$E,'T4 - OS4'!$A28,Data!$G:$G,'T4 - OS4'!$C28)</f>
        <v>0</v>
      </c>
      <c r="G28" s="74">
        <f>+SUMIFS(Data!$AL:$AL,Data!$E:$E,'T4 - OS4'!$A28,Data!$G:$G,'T4 - OS4'!$C28)</f>
        <v>0</v>
      </c>
      <c r="H28" s="74">
        <f>+SUMIFS(Data!$AT:$AT,Data!$E:$E,'T4 - OS4'!$A28,Data!$G:$G,'T4 - OS4'!$C28)</f>
        <v>0</v>
      </c>
      <c r="I28" s="74">
        <f>+SUMIFS(Data!$BB:$BB,Data!$E:$E,'T4 - OS4'!$A28,Data!$G:$G,'T4 - OS4'!$C28)</f>
        <v>0</v>
      </c>
      <c r="J28" s="127">
        <f t="shared" si="2"/>
        <v>0</v>
      </c>
    </row>
    <row r="29" spans="1:10" x14ac:dyDescent="0.3">
      <c r="A29" t="s">
        <v>185</v>
      </c>
      <c r="C29" t="s">
        <v>164</v>
      </c>
      <c r="D29" s="117" t="s">
        <v>143</v>
      </c>
      <c r="E29" s="74">
        <f>+SUMIFS(Data!$V:$V,Data!$E:$E,'T4 - OS4'!$A29,Data!$G:$G,'T4 - OS4'!$C29)</f>
        <v>0</v>
      </c>
      <c r="F29" s="74">
        <f>+SUMIFS(Data!$AD:$AD,Data!$E:$E,'T4 - OS4'!$A29,Data!$G:$G,'T4 - OS4'!$C29)</f>
        <v>0</v>
      </c>
      <c r="G29" s="74">
        <f>+SUMIFS(Data!$AL:$AL,Data!$E:$E,'T4 - OS4'!$A29,Data!$G:$G,'T4 - OS4'!$C29)</f>
        <v>0</v>
      </c>
      <c r="H29" s="74">
        <f>+SUMIFS(Data!$AT:$AT,Data!$E:$E,'T4 - OS4'!$A29,Data!$G:$G,'T4 - OS4'!$C29)</f>
        <v>0</v>
      </c>
      <c r="I29" s="74">
        <f>+SUMIFS(Data!$BB:$BB,Data!$E:$E,'T4 - OS4'!$A29,Data!$G:$G,'T4 - OS4'!$C29)</f>
        <v>0</v>
      </c>
      <c r="J29" s="127">
        <f t="shared" si="2"/>
        <v>0</v>
      </c>
    </row>
    <row r="30" spans="1:10" x14ac:dyDescent="0.3">
      <c r="D30" s="122" t="s">
        <v>39</v>
      </c>
      <c r="E30" s="123">
        <f>SUM(E31+E32+E33)</f>
        <v>0</v>
      </c>
      <c r="F30" s="123">
        <f>SUM(F31+F32+F33)</f>
        <v>0</v>
      </c>
      <c r="G30" s="123">
        <f>SUM(G31+G32+G33)</f>
        <v>0</v>
      </c>
      <c r="H30" s="123">
        <f>SUM(H31+H32+H33)</f>
        <v>0</v>
      </c>
      <c r="I30" s="123">
        <f>SUM(I31+I32+I33)</f>
        <v>0</v>
      </c>
      <c r="J30" s="124">
        <f t="shared" si="2"/>
        <v>0</v>
      </c>
    </row>
    <row r="31" spans="1:10" x14ac:dyDescent="0.3">
      <c r="A31" t="s">
        <v>185</v>
      </c>
      <c r="C31" t="s">
        <v>159</v>
      </c>
      <c r="D31" s="116" t="s">
        <v>144</v>
      </c>
      <c r="E31" s="74">
        <f>+SUMIFS(Data!$V:$V,Data!$E:$E,'T4 - OS4'!$A31,Data!$G:$G,'T4 - OS4'!$C31)</f>
        <v>0</v>
      </c>
      <c r="F31" s="74">
        <f>+SUMIFS(Data!$AD:$AD,Data!$E:$E,'T4 - OS4'!$A31,Data!$G:$G,'T4 - OS4'!$C31)</f>
        <v>0</v>
      </c>
      <c r="G31" s="74">
        <f>+SUMIFS(Data!$AL:$AL,Data!$E:$E,'T4 - OS4'!$A31,Data!$G:$G,'T4 - OS4'!$C31)</f>
        <v>0</v>
      </c>
      <c r="H31" s="74">
        <f>+SUMIFS(Data!$AT:$AT,Data!$E:$E,'T4 - OS4'!$A31,Data!$G:$G,'T4 - OS4'!$C31)</f>
        <v>0</v>
      </c>
      <c r="I31" s="74">
        <f>+SUMIFS(Data!$BB:$BB,Data!$E:$E,'T4 - OS4'!$A31,Data!$G:$G,'T4 - OS4'!$C31)</f>
        <v>0</v>
      </c>
      <c r="J31" s="128">
        <f t="shared" si="2"/>
        <v>0</v>
      </c>
    </row>
    <row r="32" spans="1:10" x14ac:dyDescent="0.3">
      <c r="A32" t="s">
        <v>185</v>
      </c>
      <c r="C32" t="s">
        <v>188</v>
      </c>
      <c r="D32" s="116" t="s">
        <v>145</v>
      </c>
      <c r="E32" s="74">
        <f>+SUMIFS(Data!$V:$V,Data!$E:$E,'T4 - OS4'!$A32,Data!$G:$G,'T4 - OS4'!$C32)</f>
        <v>0</v>
      </c>
      <c r="F32" s="74">
        <f>+SUMIFS(Data!$AD:$AD,Data!$E:$E,'T4 - OS4'!$A32,Data!$G:$G,'T4 - OS4'!$C32)</f>
        <v>0</v>
      </c>
      <c r="G32" s="74">
        <f>+SUMIFS(Data!$AL:$AL,Data!$E:$E,'T4 - OS4'!$A32,Data!$G:$G,'T4 - OS4'!$C32)</f>
        <v>0</v>
      </c>
      <c r="H32" s="74">
        <f>+SUMIFS(Data!$AT:$AT,Data!$E:$E,'T4 - OS4'!$A32,Data!$G:$G,'T4 - OS4'!$C32)</f>
        <v>0</v>
      </c>
      <c r="I32" s="74">
        <f>+SUMIFS(Data!$BB:$BB,Data!$E:$E,'T4 - OS4'!$A32,Data!$G:$G,'T4 - OS4'!$C32)</f>
        <v>0</v>
      </c>
      <c r="J32" s="128">
        <f t="shared" si="2"/>
        <v>0</v>
      </c>
    </row>
    <row r="33" spans="1:10" x14ac:dyDescent="0.3">
      <c r="A33" t="s">
        <v>185</v>
      </c>
      <c r="C33" t="s">
        <v>161</v>
      </c>
      <c r="D33" s="116" t="s">
        <v>143</v>
      </c>
      <c r="E33" s="74">
        <f>+SUMIFS(Data!$V:$V,Data!$E:$E,'T4 - OS4'!$A33,Data!$G:$G,'T4 - OS4'!$C33)</f>
        <v>0</v>
      </c>
      <c r="F33" s="74">
        <f>+SUMIFS(Data!$AD:$AD,Data!$E:$E,'T4 - OS4'!$A33,Data!$G:$G,'T4 - OS4'!$C33)</f>
        <v>0</v>
      </c>
      <c r="G33" s="74">
        <f>+SUMIFS(Data!$AL:$AL,Data!$E:$E,'T4 - OS4'!$A33,Data!$G:$G,'T4 - OS4'!$C33)</f>
        <v>0</v>
      </c>
      <c r="H33" s="74">
        <f>+SUMIFS(Data!$AT:$AT,Data!$E:$E,'T4 - OS4'!$A33,Data!$G:$G,'T4 - OS4'!$C33)</f>
        <v>0</v>
      </c>
      <c r="I33" s="74">
        <f>+SUMIFS(Data!$BB:$BB,Data!$E:$E,'T4 - OS4'!$A33,Data!$G:$G,'T4 - OS4'!$C33)</f>
        <v>0</v>
      </c>
      <c r="J33" s="128">
        <f t="shared" si="2"/>
        <v>0</v>
      </c>
    </row>
    <row r="34" spans="1:10" ht="16.2" x14ac:dyDescent="0.3">
      <c r="D34" s="122" t="s">
        <v>140</v>
      </c>
      <c r="E34" s="125">
        <f>SUM(E35+E36+E37+E38)</f>
        <v>0</v>
      </c>
      <c r="F34" s="125">
        <f>SUM(F35+F36+F37+F38)</f>
        <v>0</v>
      </c>
      <c r="G34" s="125">
        <f>SUM(G35+G36+G37+G38)</f>
        <v>0</v>
      </c>
      <c r="H34" s="125">
        <f>SUM(H35+H36+H37+H38)</f>
        <v>0</v>
      </c>
      <c r="I34" s="125">
        <f>SUM(I35+I36+I37+I38)</f>
        <v>0</v>
      </c>
      <c r="J34" s="126">
        <f t="shared" si="2"/>
        <v>0</v>
      </c>
    </row>
    <row r="35" spans="1:10" ht="16.2" x14ac:dyDescent="0.3">
      <c r="A35" t="s">
        <v>185</v>
      </c>
      <c r="C35" t="s">
        <v>155</v>
      </c>
      <c r="D35" s="117" t="s">
        <v>147</v>
      </c>
      <c r="E35" s="74">
        <f>+SUMIFS(Data!$V:$V,Data!$E:$E,'T4 - OS4'!$A35,Data!$G:$G,'T4 - OS4'!$C35)</f>
        <v>0</v>
      </c>
      <c r="F35" s="74">
        <f>+SUMIFS(Data!$AD:$AD,Data!$E:$E,'T4 - OS4'!$A35,Data!$G:$G,'T4 - OS4'!$C35)</f>
        <v>0</v>
      </c>
      <c r="G35" s="74">
        <f>+SUMIFS(Data!$AL:$AL,Data!$E:$E,'T4 - OS4'!$A35,Data!$G:$G,'T4 - OS4'!$C35)</f>
        <v>0</v>
      </c>
      <c r="H35" s="74">
        <f>+SUMIFS(Data!$AT:$AT,Data!$E:$E,'T4 - OS4'!$A35,Data!$G:$G,'T4 - OS4'!$C35)</f>
        <v>0</v>
      </c>
      <c r="I35" s="74">
        <f>+SUMIFS(Data!$BB:$BB,Data!$E:$E,'T4 - OS4'!$A35,Data!$G:$G,'T4 - OS4'!$C35)</f>
        <v>0</v>
      </c>
      <c r="J35" s="128">
        <f t="shared" si="2"/>
        <v>0</v>
      </c>
    </row>
    <row r="36" spans="1:10" ht="16.2" x14ac:dyDescent="0.3">
      <c r="A36" t="s">
        <v>185</v>
      </c>
      <c r="C36" t="s">
        <v>191</v>
      </c>
      <c r="D36" s="118" t="s">
        <v>148</v>
      </c>
      <c r="E36" s="74">
        <f>+SUMIFS(Data!$V:$V,Data!$E:$E,'T4 - OS4'!$A36,Data!$G:$G,'T4 - OS4'!$C36)</f>
        <v>0</v>
      </c>
      <c r="F36" s="74">
        <f>+SUMIFS(Data!$AD:$AD,Data!$E:$E,'T4 - OS4'!$A36,Data!$G:$G,'T4 - OS4'!$C36)</f>
        <v>0</v>
      </c>
      <c r="G36" s="74">
        <f>+SUMIFS(Data!$AL:$AL,Data!$E:$E,'T4 - OS4'!$A36,Data!$G:$G,'T4 - OS4'!$C36)</f>
        <v>0</v>
      </c>
      <c r="H36" s="74">
        <f>+SUMIFS(Data!$AT:$AT,Data!$E:$E,'T4 - OS4'!$A36,Data!$G:$G,'T4 - OS4'!$C36)</f>
        <v>0</v>
      </c>
      <c r="I36" s="74">
        <f>+SUMIFS(Data!$BB:$BB,Data!$E:$E,'T4 - OS4'!$A36,Data!$G:$G,'T4 - OS4'!$C36)</f>
        <v>0</v>
      </c>
      <c r="J36" s="128">
        <f t="shared" si="2"/>
        <v>0</v>
      </c>
    </row>
    <row r="37" spans="1:10" ht="16.2" x14ac:dyDescent="0.3">
      <c r="A37" t="s">
        <v>185</v>
      </c>
      <c r="C37" t="s">
        <v>165</v>
      </c>
      <c r="D37" s="116" t="s">
        <v>149</v>
      </c>
      <c r="E37" s="74">
        <f>+SUMIFS(Data!$V:$V,Data!$E:$E,'T4 - OS4'!$A37,Data!$G:$G,'T4 - OS4'!$C37)</f>
        <v>0</v>
      </c>
      <c r="F37" s="74">
        <f>+SUMIFS(Data!$AD:$AD,Data!$E:$E,'T4 - OS4'!$A37,Data!$G:$G,'T4 - OS4'!$C37)</f>
        <v>0</v>
      </c>
      <c r="G37" s="74">
        <f>+SUMIFS(Data!$AL:$AL,Data!$E:$E,'T4 - OS4'!$A37,Data!$G:$G,'T4 - OS4'!$C37)</f>
        <v>0</v>
      </c>
      <c r="H37" s="74">
        <f>+SUMIFS(Data!$AT:$AT,Data!$E:$E,'T4 - OS4'!$A37,Data!$G:$G,'T4 - OS4'!$C37)</f>
        <v>0</v>
      </c>
      <c r="I37" s="74">
        <f>+SUMIFS(Data!$BB:$BB,Data!$E:$E,'T4 - OS4'!$A37,Data!$G:$G,'T4 - OS4'!$C37)</f>
        <v>0</v>
      </c>
      <c r="J37" s="128">
        <f t="shared" si="2"/>
        <v>0</v>
      </c>
    </row>
    <row r="38" spans="1:10" ht="15" thickBot="1" x14ac:dyDescent="0.35">
      <c r="A38" t="s">
        <v>185</v>
      </c>
      <c r="C38" t="s">
        <v>163</v>
      </c>
      <c r="D38" s="119" t="s">
        <v>146</v>
      </c>
      <c r="E38" s="74">
        <f>+SUMIFS(Data!$V:$V,Data!$E:$E,'T4 - OS4'!$A38,Data!$G:$G,'T4 - OS4'!$C38)</f>
        <v>0</v>
      </c>
      <c r="F38" s="74">
        <f>+SUMIFS(Data!$AD:$AD,Data!$E:$E,'T4 - OS4'!$A38,Data!$G:$G,'T4 - OS4'!$C38)</f>
        <v>0</v>
      </c>
      <c r="G38" s="74">
        <f>+SUMIFS(Data!$AL:$AL,Data!$E:$E,'T4 - OS4'!$A38,Data!$G:$G,'T4 - OS4'!$C38)</f>
        <v>0</v>
      </c>
      <c r="H38" s="74">
        <f>+SUMIFS(Data!$AT:$AT,Data!$E:$E,'T4 - OS4'!$A38,Data!$G:$G,'T4 - OS4'!$C38)</f>
        <v>0</v>
      </c>
      <c r="I38" s="74">
        <f>+SUMIFS(Data!$BB:$BB,Data!$E:$E,'T4 - OS4'!$A38,Data!$G:$G,'T4 - OS4'!$C38)</f>
        <v>0</v>
      </c>
      <c r="J38" s="129">
        <f t="shared" si="2"/>
        <v>0</v>
      </c>
    </row>
    <row r="39" spans="1:10" ht="15" x14ac:dyDescent="0.3">
      <c r="D39" s="19" t="s">
        <v>12</v>
      </c>
    </row>
    <row r="40" spans="1:10" ht="5.0999999999999996" customHeight="1" x14ac:dyDescent="0.3"/>
  </sheetData>
  <mergeCells count="4">
    <mergeCell ref="D2:J2"/>
    <mergeCell ref="D3:J3"/>
    <mergeCell ref="D4:J4"/>
    <mergeCell ref="D24:D25"/>
  </mergeCells>
  <pageMargins left="0.7" right="0.7" top="0.75" bottom="0.75" header="0.3" footer="0.3"/>
  <pageSetup paperSize="9" scale="6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02558-9E1B-4F3C-9975-392CECD917EB}">
  <sheetPr codeName="Feuil15"/>
  <dimension ref="A1:K40"/>
  <sheetViews>
    <sheetView showGridLines="0" zoomScale="160" zoomScaleNormal="160" workbookViewId="0">
      <selection activeCell="A2" sqref="A2"/>
    </sheetView>
  </sheetViews>
  <sheetFormatPr baseColWidth="10" defaultColWidth="0" defaultRowHeight="14.4" zeroHeight="1" x14ac:dyDescent="0.3"/>
  <cols>
    <col min="1" max="2" width="4.88671875" customWidth="1"/>
    <col min="3" max="3" width="4.77734375" customWidth="1"/>
    <col min="4" max="4" width="34.77734375" customWidth="1"/>
    <col min="5" max="10" width="15.21875" customWidth="1"/>
    <col min="11" max="11" width="1.77734375" customWidth="1"/>
    <col min="12" max="16384" width="11.44140625" hidden="1"/>
  </cols>
  <sheetData>
    <row r="1" spans="1:10" ht="5.0999999999999996" customHeight="1" thickBot="1" x14ac:dyDescent="0.35"/>
    <row r="2" spans="1:10" ht="15" thickBot="1" x14ac:dyDescent="0.35">
      <c r="D2" s="147" t="s">
        <v>23</v>
      </c>
      <c r="E2" s="148"/>
      <c r="F2" s="148"/>
      <c r="G2" s="148"/>
      <c r="H2" s="148"/>
      <c r="I2" s="148"/>
      <c r="J2" s="149"/>
    </row>
    <row r="3" spans="1:10" ht="30" customHeight="1" x14ac:dyDescent="0.3">
      <c r="D3" s="181" t="s">
        <v>21</v>
      </c>
      <c r="E3" s="182"/>
      <c r="F3" s="182"/>
      <c r="G3" s="182"/>
      <c r="H3" s="182"/>
      <c r="I3" s="182"/>
      <c r="J3" s="183"/>
    </row>
    <row r="4" spans="1:10" ht="65.099999999999994" customHeight="1" thickBot="1" x14ac:dyDescent="0.35">
      <c r="D4" s="196" t="s">
        <v>22</v>
      </c>
      <c r="E4" s="185"/>
      <c r="F4" s="185"/>
      <c r="G4" s="185"/>
      <c r="H4" s="185"/>
      <c r="I4" s="185"/>
      <c r="J4" s="186"/>
    </row>
    <row r="5" spans="1:10" ht="5.0999999999999996" customHeight="1" thickBot="1" x14ac:dyDescent="0.35"/>
    <row r="6" spans="1:10" x14ac:dyDescent="0.3">
      <c r="D6" s="1" t="s">
        <v>1</v>
      </c>
      <c r="E6" s="2">
        <v>2022</v>
      </c>
      <c r="F6" s="2">
        <v>2023</v>
      </c>
      <c r="G6" s="2">
        <v>2024</v>
      </c>
      <c r="H6" s="2">
        <v>2025</v>
      </c>
      <c r="I6" s="2">
        <v>2026</v>
      </c>
      <c r="J6" s="3" t="s">
        <v>2</v>
      </c>
    </row>
    <row r="7" spans="1:10" x14ac:dyDescent="0.3">
      <c r="D7" s="28" t="s">
        <v>24</v>
      </c>
      <c r="E7" s="29">
        <f>SUM(E8+E9+E10)</f>
        <v>0</v>
      </c>
      <c r="F7" s="29">
        <f>SUM(F8+F9+F10)</f>
        <v>0</v>
      </c>
      <c r="G7" s="29">
        <f>SUM(G8+G9+G10)</f>
        <v>0</v>
      </c>
      <c r="H7" s="29">
        <f>SUM(H8+H9+H10)</f>
        <v>0</v>
      </c>
      <c r="I7" s="29">
        <f>SUM(I8+I9+I10)</f>
        <v>0</v>
      </c>
      <c r="J7" s="30">
        <f t="shared" ref="J7:J22" si="0">SUM(E7+F7+G7+H7+I7)</f>
        <v>0</v>
      </c>
    </row>
    <row r="8" spans="1:10" x14ac:dyDescent="0.3">
      <c r="A8" t="s">
        <v>186</v>
      </c>
      <c r="B8" t="s">
        <v>156</v>
      </c>
      <c r="C8" t="s">
        <v>180</v>
      </c>
      <c r="D8" s="14" t="s">
        <v>25</v>
      </c>
      <c r="E8" s="11">
        <f>+SUMIFS(Data!$V:$V,Data!$E:$E,'T4 - OS5'!$A8,Data!$D:$D,'T4 - OS5'!$B8,Data!$F:$F,'T4 - OS5'!$C8)</f>
        <v>0</v>
      </c>
      <c r="F8" s="11">
        <f>+SUMIFS(Data!$AD:$AD,Data!$E:$E,'T4 - OS5'!$A8,Data!$D:$D,'T4 - OS5'!$B8,Data!$F:$F,'T4 - OS5'!$C8)</f>
        <v>0</v>
      </c>
      <c r="G8" s="11">
        <f>+SUMIFS(Data!$AL:$AL,Data!$E:$E,'T4 - OS5'!$A8,Data!$D:$D,'T4 - OS5'!$B8,Data!$F:$F,'T4 - OS5'!$C8)</f>
        <v>0</v>
      </c>
      <c r="H8" s="11">
        <f>+SUMIFS(Data!$AT:$AT,Data!$E:$E,'T4 - OS5'!$A8,Data!$D:$D,'T4 - OS5'!$B8,Data!$F:$F,'T4 - OS5'!$C8)</f>
        <v>0</v>
      </c>
      <c r="I8" s="11">
        <f>+SUMIFS(Data!$BB:$BB,Data!$E:$E,'T4 - OS5'!$A8,Data!$D:$D,'T4 - OS5'!$B8,Data!$F:$F,'T4 - OS5'!$C8)</f>
        <v>0</v>
      </c>
      <c r="J8" s="12">
        <f t="shared" si="0"/>
        <v>0</v>
      </c>
    </row>
    <row r="9" spans="1:10" x14ac:dyDescent="0.3">
      <c r="A9" t="s">
        <v>186</v>
      </c>
      <c r="B9" t="s">
        <v>156</v>
      </c>
      <c r="C9" t="s">
        <v>178</v>
      </c>
      <c r="D9" s="14" t="s">
        <v>26</v>
      </c>
      <c r="E9" s="11">
        <f>+SUMIFS(Data!$V:$V,Data!$E:$E,'T4 - OS5'!$A9,Data!$D:$D,'T4 - OS5'!$B9,Data!$F:$F,'T4 - OS5'!$C9)</f>
        <v>0</v>
      </c>
      <c r="F9" s="11">
        <f>+SUMIFS(Data!$AD:$AD,Data!$E:$E,'T4 - OS5'!$A9,Data!$D:$D,'T4 - OS5'!$B9,Data!$F:$F,'T4 - OS5'!$C9)</f>
        <v>0</v>
      </c>
      <c r="G9" s="11">
        <f>+SUMIFS(Data!$AL:$AL,Data!$E:$E,'T4 - OS5'!$A9,Data!$D:$D,'T4 - OS5'!$B9,Data!$F:$F,'T4 - OS5'!$C9)</f>
        <v>0</v>
      </c>
      <c r="H9" s="11">
        <f>+SUMIFS(Data!$AT:$AT,Data!$E:$E,'T4 - OS5'!$A9,Data!$D:$D,'T4 - OS5'!$B9,Data!$F:$F,'T4 - OS5'!$C9)</f>
        <v>0</v>
      </c>
      <c r="I9" s="11">
        <f>+SUMIFS(Data!$BB:$BB,Data!$E:$E,'T4 - OS5'!$A9,Data!$D:$D,'T4 - OS5'!$B9,Data!$F:$F,'T4 - OS5'!$C9)</f>
        <v>0</v>
      </c>
      <c r="J9" s="12">
        <f t="shared" si="0"/>
        <v>0</v>
      </c>
    </row>
    <row r="10" spans="1:10" ht="16.2" x14ac:dyDescent="0.3">
      <c r="A10" t="s">
        <v>186</v>
      </c>
      <c r="B10" t="s">
        <v>156</v>
      </c>
      <c r="C10" t="s">
        <v>179</v>
      </c>
      <c r="D10" s="14" t="s">
        <v>27</v>
      </c>
      <c r="E10" s="11">
        <f>+SUMIFS(Data!$V:$V,Data!$E:$E,'T4 - OS5'!$A10,Data!$D:$D,'T4 - OS5'!$B10,Data!$F:$F,'T4 - OS5'!$C10)</f>
        <v>0</v>
      </c>
      <c r="F10" s="11">
        <f>+SUMIFS(Data!$AD:$AD,Data!$E:$E,'T4 - OS5'!$A10,Data!$D:$D,'T4 - OS5'!$B10,Data!$F:$F,'T4 - OS5'!$C10)</f>
        <v>0</v>
      </c>
      <c r="G10" s="11">
        <f>+SUMIFS(Data!$AL:$AL,Data!$E:$E,'T4 - OS5'!$A10,Data!$D:$D,'T4 - OS5'!$B10,Data!$F:$F,'T4 - OS5'!$C10)</f>
        <v>0</v>
      </c>
      <c r="H10" s="11">
        <f>+SUMIFS(Data!$AT:$AT,Data!$E:$E,'T4 - OS5'!$A10,Data!$D:$D,'T4 - OS5'!$B10,Data!$F:$F,'T4 - OS5'!$C10)</f>
        <v>0</v>
      </c>
      <c r="I10" s="11">
        <f>+SUMIFS(Data!$BB:$BB,Data!$E:$E,'T4 - OS5'!$A10,Data!$D:$D,'T4 - OS5'!$B10,Data!$F:$F,'T4 - OS5'!$C10)</f>
        <v>0</v>
      </c>
      <c r="J10" s="12">
        <f t="shared" si="0"/>
        <v>0</v>
      </c>
    </row>
    <row r="11" spans="1:10" x14ac:dyDescent="0.3">
      <c r="D11" s="28" t="s">
        <v>28</v>
      </c>
      <c r="E11" s="29">
        <f>SUM(E12+E13+E14)</f>
        <v>0</v>
      </c>
      <c r="F11" s="29">
        <f>SUM(F12+F13+F14)</f>
        <v>0</v>
      </c>
      <c r="G11" s="29">
        <f>SUM(G12+G13+G14)</f>
        <v>0</v>
      </c>
      <c r="H11" s="29">
        <f>SUM(H12+H13+H14)</f>
        <v>0</v>
      </c>
      <c r="I11" s="29">
        <f>SUM(I12+I13+I14)</f>
        <v>0</v>
      </c>
      <c r="J11" s="30">
        <f t="shared" si="0"/>
        <v>0</v>
      </c>
    </row>
    <row r="12" spans="1:10" x14ac:dyDescent="0.3">
      <c r="A12" t="s">
        <v>186</v>
      </c>
      <c r="B12" t="s">
        <v>152</v>
      </c>
      <c r="C12" t="s">
        <v>180</v>
      </c>
      <c r="D12" s="14" t="s">
        <v>29</v>
      </c>
      <c r="E12" s="11">
        <f>+SUMIFS(Data!$V:$V,Data!$E:$E,'T4 - OS5'!$A12,Data!$D:$D,'T4 - OS5'!$B12,Data!$F:$F,'T4 - OS5'!$C12)</f>
        <v>0</v>
      </c>
      <c r="F12" s="11">
        <f>+SUMIFS(Data!$AD:$AD,Data!$E:$E,'T4 - OS5'!$A12,Data!$D:$D,'T4 - OS5'!$B12,Data!$F:$F,'T4 - OS5'!$C12)</f>
        <v>0</v>
      </c>
      <c r="G12" s="11">
        <f>+SUMIFS(Data!$AL:$AL,Data!$E:$E,'T4 - OS5'!$A12,Data!$D:$D,'T4 - OS5'!$B12,Data!$F:$F,'T4 - OS5'!$C12)</f>
        <v>0</v>
      </c>
      <c r="H12" s="11">
        <f>+SUMIFS(Data!$AT:$AT,Data!$E:$E,'T4 - OS5'!$A12,Data!$D:$D,'T4 - OS5'!$B12,Data!$F:$F,'T4 - OS5'!$C12)</f>
        <v>0</v>
      </c>
      <c r="I12" s="11">
        <f>+SUMIFS(Data!$BB:$BB,Data!$E:$E,'T4 - OS5'!$A12,Data!$D:$D,'T4 - OS5'!$B12,Data!$F:$F,'T4 - OS5'!$C12)</f>
        <v>0</v>
      </c>
      <c r="J12" s="12">
        <f t="shared" si="0"/>
        <v>0</v>
      </c>
    </row>
    <row r="13" spans="1:10" x14ac:dyDescent="0.3">
      <c r="A13" t="s">
        <v>186</v>
      </c>
      <c r="B13" t="s">
        <v>152</v>
      </c>
      <c r="C13" t="s">
        <v>178</v>
      </c>
      <c r="D13" s="14" t="s">
        <v>30</v>
      </c>
      <c r="E13" s="11">
        <f>+SUMIFS(Data!$V:$V,Data!$E:$E,'T4 - OS5'!$A13,Data!$D:$D,'T4 - OS5'!$B13,Data!$F:$F,'T4 - OS5'!$C13)</f>
        <v>0</v>
      </c>
      <c r="F13" s="11">
        <f>+SUMIFS(Data!$AD:$AD,Data!$E:$E,'T4 - OS5'!$A13,Data!$D:$D,'T4 - OS5'!$B13,Data!$F:$F,'T4 - OS5'!$C13)</f>
        <v>0</v>
      </c>
      <c r="G13" s="11">
        <f>+SUMIFS(Data!$AL:$AL,Data!$E:$E,'T4 - OS5'!$A13,Data!$D:$D,'T4 - OS5'!$B13,Data!$F:$F,'T4 - OS5'!$C13)</f>
        <v>0</v>
      </c>
      <c r="H13" s="11">
        <f>+SUMIFS(Data!$AT:$AT,Data!$E:$E,'T4 - OS5'!$A13,Data!$D:$D,'T4 - OS5'!$B13,Data!$F:$F,'T4 - OS5'!$C13)</f>
        <v>0</v>
      </c>
      <c r="I13" s="11">
        <f>+SUMIFS(Data!$BB:$BB,Data!$E:$E,'T4 - OS5'!$A13,Data!$D:$D,'T4 - OS5'!$B13,Data!$F:$F,'T4 - OS5'!$C13)</f>
        <v>0</v>
      </c>
      <c r="J13" s="12">
        <f t="shared" si="0"/>
        <v>0</v>
      </c>
    </row>
    <row r="14" spans="1:10" ht="16.2" x14ac:dyDescent="0.3">
      <c r="A14" t="s">
        <v>186</v>
      </c>
      <c r="B14" t="s">
        <v>152</v>
      </c>
      <c r="C14" t="s">
        <v>179</v>
      </c>
      <c r="D14" s="14" t="s">
        <v>31</v>
      </c>
      <c r="E14" s="11">
        <f>+SUMIFS(Data!$V:$V,Data!$E:$E,'T4 - OS5'!$A14,Data!$D:$D,'T4 - OS5'!$B14,Data!$F:$F,'T4 - OS5'!$C14)</f>
        <v>0</v>
      </c>
      <c r="F14" s="11">
        <f>+SUMIFS(Data!$AD:$AD,Data!$E:$E,'T4 - OS5'!$A14,Data!$D:$D,'T4 - OS5'!$B14,Data!$F:$F,'T4 - OS5'!$C14)</f>
        <v>0</v>
      </c>
      <c r="G14" s="11">
        <f>+SUMIFS(Data!$AL:$AL,Data!$E:$E,'T4 - OS5'!$A14,Data!$D:$D,'T4 - OS5'!$B14,Data!$F:$F,'T4 - OS5'!$C14)</f>
        <v>0</v>
      </c>
      <c r="H14" s="11">
        <f>+SUMIFS(Data!$AT:$AT,Data!$E:$E,'T4 - OS5'!$A14,Data!$D:$D,'T4 - OS5'!$B14,Data!$F:$F,'T4 - OS5'!$C14)</f>
        <v>0</v>
      </c>
      <c r="I14" s="11">
        <f>+SUMIFS(Data!$BB:$BB,Data!$E:$E,'T4 - OS5'!$A14,Data!$D:$D,'T4 - OS5'!$B14,Data!$F:$F,'T4 - OS5'!$C14)</f>
        <v>0</v>
      </c>
      <c r="J14" s="12">
        <f t="shared" si="0"/>
        <v>0</v>
      </c>
    </row>
    <row r="15" spans="1:10" x14ac:dyDescent="0.3">
      <c r="D15" s="28" t="s">
        <v>37</v>
      </c>
      <c r="E15" s="29">
        <f>SUM(E16+E17+E18)</f>
        <v>0</v>
      </c>
      <c r="F15" s="29">
        <f>SUM(F16+F17+F18)</f>
        <v>0</v>
      </c>
      <c r="G15" s="29">
        <f>SUM(G16+G17+G18)</f>
        <v>0</v>
      </c>
      <c r="H15" s="29">
        <f>SUM(H16+H17+H18)</f>
        <v>0</v>
      </c>
      <c r="I15" s="29">
        <f>SUM(I16+I17+I18)</f>
        <v>0</v>
      </c>
      <c r="J15" s="30">
        <f t="shared" si="0"/>
        <v>0</v>
      </c>
    </row>
    <row r="16" spans="1:10" x14ac:dyDescent="0.3">
      <c r="A16" t="s">
        <v>186</v>
      </c>
      <c r="B16" t="s">
        <v>207</v>
      </c>
      <c r="C16" t="s">
        <v>180</v>
      </c>
      <c r="D16" s="14" t="s">
        <v>10</v>
      </c>
      <c r="E16" s="11">
        <f>+SUMIFS(Data!$V:$V,Data!$E:$E,'T4 - OS5'!$A16,Data!$D:$D,'T4 - OS5'!$B16,Data!$F:$F,'T4 - OS5'!$C16)</f>
        <v>0</v>
      </c>
      <c r="F16" s="11">
        <f>+SUMIFS(Data!$AD:$AD,Data!$E:$E,'T4 - OS5'!$A16,Data!$D:$D,'T4 - OS5'!$B16,Data!$F:$F,'T4 - OS5'!$C16)</f>
        <v>0</v>
      </c>
      <c r="G16" s="11">
        <f>+SUMIFS(Data!$AL:$AL,Data!$E:$E,'T4 - OS5'!$A16,Data!$D:$D,'T4 - OS5'!$B16,Data!$F:$F,'T4 - OS5'!$C16)</f>
        <v>0</v>
      </c>
      <c r="H16" s="11">
        <f>+SUMIFS(Data!$AT:$AT,Data!$E:$E,'T4 - OS5'!$A16,Data!$D:$D,'T4 - OS5'!$B16,Data!$F:$F,'T4 - OS5'!$C16)</f>
        <v>0</v>
      </c>
      <c r="I16" s="11">
        <f>+SUMIFS(Data!$BB:$BB,Data!$E:$E,'T4 - OS5'!$A16,Data!$D:$D,'T4 - OS5'!$B16,Data!$F:$F,'T4 - OS5'!$C16)</f>
        <v>0</v>
      </c>
      <c r="J16" s="12">
        <f t="shared" si="0"/>
        <v>0</v>
      </c>
    </row>
    <row r="17" spans="1:10" x14ac:dyDescent="0.3">
      <c r="A17" t="s">
        <v>186</v>
      </c>
      <c r="B17" t="s">
        <v>207</v>
      </c>
      <c r="C17" t="s">
        <v>178</v>
      </c>
      <c r="D17" s="14" t="s">
        <v>11</v>
      </c>
      <c r="E17" s="11">
        <f>+SUMIFS(Data!$V:$V,Data!$E:$E,'T4 - OS5'!$A17,Data!$D:$D,'T4 - OS5'!$B17,Data!$F:$F,'T4 - OS5'!$C17)</f>
        <v>0</v>
      </c>
      <c r="F17" s="11">
        <f>+SUMIFS(Data!$AD:$AD,Data!$E:$E,'T4 - OS5'!$A17,Data!$D:$D,'T4 - OS5'!$B17,Data!$F:$F,'T4 - OS5'!$C17)</f>
        <v>0</v>
      </c>
      <c r="G17" s="11">
        <f>+SUMIFS(Data!$AL:$AL,Data!$E:$E,'T4 - OS5'!$A17,Data!$D:$D,'T4 - OS5'!$B17,Data!$F:$F,'T4 - OS5'!$C17)</f>
        <v>0</v>
      </c>
      <c r="H17" s="11">
        <f>+SUMIFS(Data!$AT:$AT,Data!$E:$E,'T4 - OS5'!$A17,Data!$D:$D,'T4 - OS5'!$B17,Data!$F:$F,'T4 - OS5'!$C17)</f>
        <v>0</v>
      </c>
      <c r="I17" s="11">
        <f>+SUMIFS(Data!$BB:$BB,Data!$E:$E,'T4 - OS5'!$A17,Data!$D:$D,'T4 - OS5'!$B17,Data!$F:$F,'T4 - OS5'!$C17)</f>
        <v>0</v>
      </c>
      <c r="J17" s="12">
        <f t="shared" si="0"/>
        <v>0</v>
      </c>
    </row>
    <row r="18" spans="1:10" ht="16.2" x14ac:dyDescent="0.3">
      <c r="A18" t="s">
        <v>186</v>
      </c>
      <c r="B18" t="s">
        <v>207</v>
      </c>
      <c r="C18" t="s">
        <v>179</v>
      </c>
      <c r="D18" s="14" t="s">
        <v>32</v>
      </c>
      <c r="E18" s="11">
        <f>+SUMIFS(Data!$V:$V,Data!$E:$E,'T4 - OS5'!$A18,Data!$D:$D,'T4 - OS5'!$B18,Data!$F:$F,'T4 - OS5'!$C18)</f>
        <v>0</v>
      </c>
      <c r="F18" s="11">
        <f>+SUMIFS(Data!$AD:$AD,Data!$E:$E,'T4 - OS5'!$A18,Data!$D:$D,'T4 - OS5'!$B18,Data!$F:$F,'T4 - OS5'!$C18)</f>
        <v>0</v>
      </c>
      <c r="G18" s="11">
        <f>+SUMIFS(Data!$AL:$AL,Data!$E:$E,'T4 - OS5'!$A18,Data!$D:$D,'T4 - OS5'!$B18,Data!$F:$F,'T4 - OS5'!$C18)</f>
        <v>0</v>
      </c>
      <c r="H18" s="11">
        <f>+SUMIFS(Data!$AT:$AT,Data!$E:$E,'T4 - OS5'!$A18,Data!$D:$D,'T4 - OS5'!$B18,Data!$F:$F,'T4 - OS5'!$C18)</f>
        <v>0</v>
      </c>
      <c r="I18" s="11">
        <f>+SUMIFS(Data!$BB:$BB,Data!$E:$E,'T4 - OS5'!$A18,Data!$D:$D,'T4 - OS5'!$B18,Data!$F:$F,'T4 - OS5'!$C18)</f>
        <v>0</v>
      </c>
      <c r="J18" s="12">
        <f t="shared" si="0"/>
        <v>0</v>
      </c>
    </row>
    <row r="19" spans="1:10" x14ac:dyDescent="0.3">
      <c r="D19" s="28" t="s">
        <v>36</v>
      </c>
      <c r="E19" s="29">
        <f>SUM(E20+E21+E22)</f>
        <v>0</v>
      </c>
      <c r="F19" s="29">
        <f>SUM(F20+F21+F22)</f>
        <v>0</v>
      </c>
      <c r="G19" s="29">
        <f>SUM(G20+G21+G22)</f>
        <v>0</v>
      </c>
      <c r="H19" s="29">
        <f>SUM(H20+H21+H22)</f>
        <v>0</v>
      </c>
      <c r="I19" s="29">
        <f>SUM(I20+I21+I22)</f>
        <v>0</v>
      </c>
      <c r="J19" s="30">
        <f t="shared" si="0"/>
        <v>0</v>
      </c>
    </row>
    <row r="20" spans="1:10" x14ac:dyDescent="0.3">
      <c r="A20" t="s">
        <v>186</v>
      </c>
      <c r="B20" t="s">
        <v>208</v>
      </c>
      <c r="C20" t="s">
        <v>180</v>
      </c>
      <c r="D20" s="14" t="s">
        <v>33</v>
      </c>
      <c r="E20" s="11">
        <f>+SUMIFS(Data!$V:$V,Data!$E:$E,'T4 - OS5'!$A20,Data!$D:$D,'T4 - OS5'!$B20,Data!$F:$F,'T4 - OS5'!$C20)</f>
        <v>0</v>
      </c>
      <c r="F20" s="11">
        <f>+SUMIFS(Data!$AD:$AD,Data!$E:$E,'T4 - OS5'!$A20,Data!$D:$D,'T4 - OS5'!$B20,Data!$F:$F,'T4 - OS5'!$C20)</f>
        <v>0</v>
      </c>
      <c r="G20" s="11">
        <f>+SUMIFS(Data!$AL:$AL,Data!$E:$E,'T4 - OS5'!$A20,Data!$D:$D,'T4 - OS5'!$B20,Data!$F:$F,'T4 - OS5'!$C20)</f>
        <v>0</v>
      </c>
      <c r="H20" s="11">
        <f>+SUMIFS(Data!$AT:$AT,Data!$E:$E,'T4 - OS5'!$A20,Data!$D:$D,'T4 - OS5'!$B20,Data!$F:$F,'T4 - OS5'!$C20)</f>
        <v>0</v>
      </c>
      <c r="I20" s="11">
        <f>+SUMIFS(Data!$BB:$BB,Data!$E:$E,'T4 - OS5'!$A20,Data!$D:$D,'T4 - OS5'!$B20,Data!$F:$F,'T4 - OS5'!$C20)</f>
        <v>0</v>
      </c>
      <c r="J20" s="12">
        <f t="shared" si="0"/>
        <v>0</v>
      </c>
    </row>
    <row r="21" spans="1:10" x14ac:dyDescent="0.3">
      <c r="A21" t="s">
        <v>186</v>
      </c>
      <c r="B21" t="s">
        <v>208</v>
      </c>
      <c r="C21" t="s">
        <v>178</v>
      </c>
      <c r="D21" s="14" t="s">
        <v>34</v>
      </c>
      <c r="E21" s="11">
        <f>+SUMIFS(Data!$V:$V,Data!$E:$E,'T4 - OS5'!$A21,Data!$D:$D,'T4 - OS5'!$B21,Data!$F:$F,'T4 - OS5'!$C21)</f>
        <v>0</v>
      </c>
      <c r="F21" s="11">
        <f>+SUMIFS(Data!$AD:$AD,Data!$E:$E,'T4 - OS5'!$A21,Data!$D:$D,'T4 - OS5'!$B21,Data!$F:$F,'T4 - OS5'!$C21)</f>
        <v>0</v>
      </c>
      <c r="G21" s="11">
        <f>+SUMIFS(Data!$AL:$AL,Data!$E:$E,'T4 - OS5'!$A21,Data!$D:$D,'T4 - OS5'!$B21,Data!$F:$F,'T4 - OS5'!$C21)</f>
        <v>0</v>
      </c>
      <c r="H21" s="11">
        <f>+SUMIFS(Data!$AT:$AT,Data!$E:$E,'T4 - OS5'!$A21,Data!$D:$D,'T4 - OS5'!$B21,Data!$F:$F,'T4 - OS5'!$C21)</f>
        <v>0</v>
      </c>
      <c r="I21" s="11">
        <f>+SUMIFS(Data!$BB:$BB,Data!$E:$E,'T4 - OS5'!$A21,Data!$D:$D,'T4 - OS5'!$B21,Data!$F:$F,'T4 - OS5'!$C21)</f>
        <v>0</v>
      </c>
      <c r="J21" s="12">
        <f t="shared" si="0"/>
        <v>0</v>
      </c>
    </row>
    <row r="22" spans="1:10" ht="16.8" thickBot="1" x14ac:dyDescent="0.35">
      <c r="A22" t="s">
        <v>186</v>
      </c>
      <c r="B22" t="s">
        <v>208</v>
      </c>
      <c r="C22" t="s">
        <v>179</v>
      </c>
      <c r="D22" s="15" t="s">
        <v>35</v>
      </c>
      <c r="E22" s="11">
        <f>+SUMIFS(Data!$V:$V,Data!$E:$E,'T4 - OS5'!$A22,Data!$D:$D,'T4 - OS5'!$B22,Data!$F:$F,'T4 - OS5'!$C22)</f>
        <v>0</v>
      </c>
      <c r="F22" s="11">
        <f>+SUMIFS(Data!$AD:$AD,Data!$E:$E,'T4 - OS5'!$A22,Data!$D:$D,'T4 - OS5'!$B22,Data!$F:$F,'T4 - OS5'!$C22)</f>
        <v>0</v>
      </c>
      <c r="G22" s="11">
        <f>+SUMIFS(Data!$AL:$AL,Data!$E:$E,'T4 - OS5'!$A22,Data!$D:$D,'T4 - OS5'!$B22,Data!$F:$F,'T4 - OS5'!$C22)</f>
        <v>0</v>
      </c>
      <c r="H22" s="11">
        <f>+SUMIFS(Data!$AT:$AT,Data!$E:$E,'T4 - OS5'!$A22,Data!$D:$D,'T4 - OS5'!$B22,Data!$F:$F,'T4 - OS5'!$C22)</f>
        <v>0</v>
      </c>
      <c r="I22" s="11">
        <f>+SUMIFS(Data!$BB:$BB,Data!$E:$E,'T4 - OS5'!$A22,Data!$D:$D,'T4 - OS5'!$B22,Data!$F:$F,'T4 - OS5'!$C22)</f>
        <v>0</v>
      </c>
      <c r="J22" s="17">
        <f t="shared" si="0"/>
        <v>0</v>
      </c>
    </row>
    <row r="23" spans="1:10" ht="5.0999999999999996" customHeight="1" thickBot="1" x14ac:dyDescent="0.35"/>
    <row r="24" spans="1:10" x14ac:dyDescent="0.3">
      <c r="D24" s="197" t="s">
        <v>40</v>
      </c>
      <c r="E24" s="34">
        <v>2022</v>
      </c>
      <c r="F24" s="34">
        <v>2023</v>
      </c>
      <c r="G24" s="34">
        <v>2024</v>
      </c>
      <c r="H24" s="34">
        <v>2025</v>
      </c>
      <c r="I24" s="34">
        <v>2026</v>
      </c>
      <c r="J24" s="35" t="s">
        <v>2</v>
      </c>
    </row>
    <row r="25" spans="1:10" x14ac:dyDescent="0.3">
      <c r="D25" s="198"/>
      <c r="E25" s="26">
        <f t="shared" ref="E25:J25" si="1">SUM(E26+E30+E34)</f>
        <v>0</v>
      </c>
      <c r="F25" s="26">
        <f t="shared" si="1"/>
        <v>0</v>
      </c>
      <c r="G25" s="26">
        <f t="shared" si="1"/>
        <v>0</v>
      </c>
      <c r="H25" s="26">
        <f t="shared" si="1"/>
        <v>0</v>
      </c>
      <c r="I25" s="26">
        <f t="shared" si="1"/>
        <v>0</v>
      </c>
      <c r="J25" s="26">
        <f t="shared" si="1"/>
        <v>0</v>
      </c>
    </row>
    <row r="26" spans="1:10" x14ac:dyDescent="0.3">
      <c r="D26" s="122" t="s">
        <v>38</v>
      </c>
      <c r="E26" s="123">
        <f>SUM(E27+E28+E29)</f>
        <v>0</v>
      </c>
      <c r="F26" s="123">
        <f>SUM(F27+F28+F29)</f>
        <v>0</v>
      </c>
      <c r="G26" s="123">
        <f>SUM(G27+G28+G29)</f>
        <v>0</v>
      </c>
      <c r="H26" s="123">
        <f>SUM(H27+H28+H29)</f>
        <v>0</v>
      </c>
      <c r="I26" s="123">
        <f>SUM(I27+I28+I29)</f>
        <v>0</v>
      </c>
      <c r="J26" s="124">
        <f t="shared" ref="J26:J38" si="2">SUM(E26+F26+G26+H26+I26)</f>
        <v>0</v>
      </c>
    </row>
    <row r="27" spans="1:10" x14ac:dyDescent="0.3">
      <c r="A27" t="s">
        <v>186</v>
      </c>
      <c r="C27" t="s">
        <v>176</v>
      </c>
      <c r="D27" s="117" t="s">
        <v>141</v>
      </c>
      <c r="E27" s="74">
        <f>+SUMIFS(Data!$V:$V,Data!$E:$E,'T4 - OS5'!$A27,Data!$G:$G,'T4 - OS5'!$C27)</f>
        <v>0</v>
      </c>
      <c r="F27" s="74">
        <f>+SUMIFS(Data!$AD:$AD,Data!$E:$E,'T4 - OS5'!$A27,Data!$G:$G,'T4 - OS5'!$C27)</f>
        <v>0</v>
      </c>
      <c r="G27" s="74">
        <f>+SUMIFS(Data!$AL:$AL,Data!$E:$E,'T4 - OS5'!$A27,Data!$G:$G,'T4 - OS5'!$C27)</f>
        <v>0</v>
      </c>
      <c r="H27" s="74">
        <f>+SUMIFS(Data!$AT:$AT,Data!$E:$E,'T4 - OS5'!$A27,Data!$G:$G,'T4 - OS5'!$C27)</f>
        <v>0</v>
      </c>
      <c r="I27" s="74">
        <f>+SUMIFS(Data!$BB:$BB,Data!$E:$E,'T4 - OS5'!$A27,Data!$G:$G,'T4 - OS5'!$C27)</f>
        <v>0</v>
      </c>
      <c r="J27" s="127">
        <f t="shared" si="2"/>
        <v>0</v>
      </c>
    </row>
    <row r="28" spans="1:10" x14ac:dyDescent="0.3">
      <c r="A28" t="s">
        <v>186</v>
      </c>
      <c r="C28" t="s">
        <v>173</v>
      </c>
      <c r="D28" s="117" t="s">
        <v>142</v>
      </c>
      <c r="E28" s="74">
        <f>+SUMIFS(Data!$V:$V,Data!$E:$E,'T4 - OS5'!$A28,Data!$G:$G,'T4 - OS5'!$C28)</f>
        <v>0</v>
      </c>
      <c r="F28" s="74">
        <f>+SUMIFS(Data!$AD:$AD,Data!$E:$E,'T4 - OS5'!$A28,Data!$G:$G,'T4 - OS5'!$C28)</f>
        <v>0</v>
      </c>
      <c r="G28" s="74">
        <f>+SUMIFS(Data!$AL:$AL,Data!$E:$E,'T4 - OS5'!$A28,Data!$G:$G,'T4 - OS5'!$C28)</f>
        <v>0</v>
      </c>
      <c r="H28" s="74">
        <f>+SUMIFS(Data!$AT:$AT,Data!$E:$E,'T4 - OS5'!$A28,Data!$G:$G,'T4 - OS5'!$C28)</f>
        <v>0</v>
      </c>
      <c r="I28" s="74">
        <f>+SUMIFS(Data!$BB:$BB,Data!$E:$E,'T4 - OS5'!$A28,Data!$G:$G,'T4 - OS5'!$C28)</f>
        <v>0</v>
      </c>
      <c r="J28" s="127">
        <f t="shared" si="2"/>
        <v>0</v>
      </c>
    </row>
    <row r="29" spans="1:10" x14ac:dyDescent="0.3">
      <c r="A29" t="s">
        <v>186</v>
      </c>
      <c r="C29" t="s">
        <v>164</v>
      </c>
      <c r="D29" s="117" t="s">
        <v>143</v>
      </c>
      <c r="E29" s="74">
        <f>+SUMIFS(Data!$V:$V,Data!$E:$E,'T4 - OS5'!$A29,Data!$G:$G,'T4 - OS5'!$C29)</f>
        <v>0</v>
      </c>
      <c r="F29" s="74">
        <f>+SUMIFS(Data!$AD:$AD,Data!$E:$E,'T4 - OS5'!$A29,Data!$G:$G,'T4 - OS5'!$C29)</f>
        <v>0</v>
      </c>
      <c r="G29" s="74">
        <f>+SUMIFS(Data!$AL:$AL,Data!$E:$E,'T4 - OS5'!$A29,Data!$G:$G,'T4 - OS5'!$C29)</f>
        <v>0</v>
      </c>
      <c r="H29" s="74">
        <f>+SUMIFS(Data!$AT:$AT,Data!$E:$E,'T4 - OS5'!$A29,Data!$G:$G,'T4 - OS5'!$C29)</f>
        <v>0</v>
      </c>
      <c r="I29" s="74">
        <f>+SUMIFS(Data!$BB:$BB,Data!$E:$E,'T4 - OS5'!$A29,Data!$G:$G,'T4 - OS5'!$C29)</f>
        <v>0</v>
      </c>
      <c r="J29" s="127">
        <f t="shared" si="2"/>
        <v>0</v>
      </c>
    </row>
    <row r="30" spans="1:10" x14ac:dyDescent="0.3">
      <c r="D30" s="122" t="s">
        <v>39</v>
      </c>
      <c r="E30" s="123">
        <f>SUM(E31+E32+E33)</f>
        <v>0</v>
      </c>
      <c r="F30" s="123">
        <f>SUM(F31+F32+F33)</f>
        <v>0</v>
      </c>
      <c r="G30" s="123">
        <f>SUM(G31+G32+G33)</f>
        <v>0</v>
      </c>
      <c r="H30" s="123">
        <f>SUM(H31+H32+H33)</f>
        <v>0</v>
      </c>
      <c r="I30" s="123">
        <f>SUM(I31+I32+I33)</f>
        <v>0</v>
      </c>
      <c r="J30" s="124">
        <f t="shared" si="2"/>
        <v>0</v>
      </c>
    </row>
    <row r="31" spans="1:10" x14ac:dyDescent="0.3">
      <c r="A31" t="s">
        <v>186</v>
      </c>
      <c r="C31" t="s">
        <v>159</v>
      </c>
      <c r="D31" s="116" t="s">
        <v>144</v>
      </c>
      <c r="E31" s="74">
        <f>+SUMIFS(Data!$V:$V,Data!$E:$E,'T4 - OS5'!$A31,Data!$G:$G,'T4 - OS5'!$C31)</f>
        <v>0</v>
      </c>
      <c r="F31" s="74">
        <f>+SUMIFS(Data!$AD:$AD,Data!$E:$E,'T4 - OS5'!$A31,Data!$G:$G,'T4 - OS5'!$C31)</f>
        <v>0</v>
      </c>
      <c r="G31" s="74">
        <f>+SUMIFS(Data!$AL:$AL,Data!$E:$E,'T4 - OS5'!$A31,Data!$G:$G,'T4 - OS5'!$C31)</f>
        <v>0</v>
      </c>
      <c r="H31" s="74">
        <f>+SUMIFS(Data!$AT:$AT,Data!$E:$E,'T4 - OS5'!$A31,Data!$G:$G,'T4 - OS5'!$C31)</f>
        <v>0</v>
      </c>
      <c r="I31" s="74">
        <f>+SUMIFS(Data!$BB:$BB,Data!$E:$E,'T4 - OS5'!$A31,Data!$G:$G,'T4 - OS5'!$C31)</f>
        <v>0</v>
      </c>
      <c r="J31" s="128">
        <f t="shared" si="2"/>
        <v>0</v>
      </c>
    </row>
    <row r="32" spans="1:10" x14ac:dyDescent="0.3">
      <c r="A32" t="s">
        <v>186</v>
      </c>
      <c r="C32" t="s">
        <v>188</v>
      </c>
      <c r="D32" s="116" t="s">
        <v>145</v>
      </c>
      <c r="E32" s="74">
        <f>+SUMIFS(Data!$V:$V,Data!$E:$E,'T4 - OS5'!$A32,Data!$G:$G,'T4 - OS5'!$C32)</f>
        <v>0</v>
      </c>
      <c r="F32" s="74">
        <f>+SUMIFS(Data!$AD:$AD,Data!$E:$E,'T4 - OS5'!$A32,Data!$G:$G,'T4 - OS5'!$C32)</f>
        <v>0</v>
      </c>
      <c r="G32" s="74">
        <f>+SUMIFS(Data!$AL:$AL,Data!$E:$E,'T4 - OS5'!$A32,Data!$G:$G,'T4 - OS5'!$C32)</f>
        <v>0</v>
      </c>
      <c r="H32" s="74">
        <f>+SUMIFS(Data!$AT:$AT,Data!$E:$E,'T4 - OS5'!$A32,Data!$G:$G,'T4 - OS5'!$C32)</f>
        <v>0</v>
      </c>
      <c r="I32" s="74">
        <f>+SUMIFS(Data!$BB:$BB,Data!$E:$E,'T4 - OS5'!$A32,Data!$G:$G,'T4 - OS5'!$C32)</f>
        <v>0</v>
      </c>
      <c r="J32" s="128">
        <f t="shared" si="2"/>
        <v>0</v>
      </c>
    </row>
    <row r="33" spans="1:10" x14ac:dyDescent="0.3">
      <c r="A33" t="s">
        <v>186</v>
      </c>
      <c r="C33" t="s">
        <v>161</v>
      </c>
      <c r="D33" s="116" t="s">
        <v>143</v>
      </c>
      <c r="E33" s="74">
        <f>+SUMIFS(Data!$V:$V,Data!$E:$E,'T4 - OS5'!$A33,Data!$G:$G,'T4 - OS5'!$C33)</f>
        <v>0</v>
      </c>
      <c r="F33" s="74">
        <f>+SUMIFS(Data!$AD:$AD,Data!$E:$E,'T4 - OS5'!$A33,Data!$G:$G,'T4 - OS5'!$C33)</f>
        <v>0</v>
      </c>
      <c r="G33" s="74">
        <f>+SUMIFS(Data!$AL:$AL,Data!$E:$E,'T4 - OS5'!$A33,Data!$G:$G,'T4 - OS5'!$C33)</f>
        <v>0</v>
      </c>
      <c r="H33" s="74">
        <f>+SUMIFS(Data!$AT:$AT,Data!$E:$E,'T4 - OS5'!$A33,Data!$G:$G,'T4 - OS5'!$C33)</f>
        <v>0</v>
      </c>
      <c r="I33" s="74">
        <f>+SUMIFS(Data!$BB:$BB,Data!$E:$E,'T4 - OS5'!$A33,Data!$G:$G,'T4 - OS5'!$C33)</f>
        <v>0</v>
      </c>
      <c r="J33" s="128">
        <f t="shared" si="2"/>
        <v>0</v>
      </c>
    </row>
    <row r="34" spans="1:10" ht="16.2" x14ac:dyDescent="0.3">
      <c r="D34" s="122" t="s">
        <v>140</v>
      </c>
      <c r="E34" s="125">
        <f>SUM(E35+E36+E37+E38)</f>
        <v>0</v>
      </c>
      <c r="F34" s="125">
        <f>SUM(F35+F36+F37+F38)</f>
        <v>0</v>
      </c>
      <c r="G34" s="125">
        <f>SUM(G35+G36+G37+G38)</f>
        <v>0</v>
      </c>
      <c r="H34" s="125">
        <f>SUM(H35+H36+H37+H38)</f>
        <v>0</v>
      </c>
      <c r="I34" s="125">
        <f>SUM(I35+I36+I37+I38)</f>
        <v>0</v>
      </c>
      <c r="J34" s="126">
        <f t="shared" si="2"/>
        <v>0</v>
      </c>
    </row>
    <row r="35" spans="1:10" ht="16.2" x14ac:dyDescent="0.3">
      <c r="A35" t="s">
        <v>186</v>
      </c>
      <c r="C35" t="s">
        <v>155</v>
      </c>
      <c r="D35" s="117" t="s">
        <v>147</v>
      </c>
      <c r="E35" s="74">
        <f>+SUMIFS(Data!$V:$V,Data!$E:$E,'T4 - OS5'!$A35,Data!$G:$G,'T4 - OS5'!$C35)</f>
        <v>0</v>
      </c>
      <c r="F35" s="74">
        <f>+SUMIFS(Data!$AD:$AD,Data!$E:$E,'T4 - OS5'!$A35,Data!$G:$G,'T4 - OS5'!$C35)</f>
        <v>0</v>
      </c>
      <c r="G35" s="74">
        <f>+SUMIFS(Data!$AL:$AL,Data!$E:$E,'T4 - OS5'!$A35,Data!$G:$G,'T4 - OS5'!$C35)</f>
        <v>0</v>
      </c>
      <c r="H35" s="74">
        <f>+SUMIFS(Data!$AT:$AT,Data!$E:$E,'T4 - OS5'!$A35,Data!$G:$G,'T4 - OS5'!$C35)</f>
        <v>0</v>
      </c>
      <c r="I35" s="74">
        <f>+SUMIFS(Data!$BB:$BB,Data!$E:$E,'T4 - OS5'!$A35,Data!$G:$G,'T4 - OS5'!$C35)</f>
        <v>0</v>
      </c>
      <c r="J35" s="128">
        <f t="shared" si="2"/>
        <v>0</v>
      </c>
    </row>
    <row r="36" spans="1:10" ht="16.2" x14ac:dyDescent="0.3">
      <c r="A36" t="s">
        <v>186</v>
      </c>
      <c r="C36" t="s">
        <v>191</v>
      </c>
      <c r="D36" s="118" t="s">
        <v>148</v>
      </c>
      <c r="E36" s="74">
        <f>+SUMIFS(Data!$V:$V,Data!$E:$E,'T4 - OS5'!$A36,Data!$G:$G,'T4 - OS5'!$C36)</f>
        <v>0</v>
      </c>
      <c r="F36" s="74">
        <f>+SUMIFS(Data!$AD:$AD,Data!$E:$E,'T4 - OS5'!$A36,Data!$G:$G,'T4 - OS5'!$C36)</f>
        <v>0</v>
      </c>
      <c r="G36" s="74">
        <f>+SUMIFS(Data!$AL:$AL,Data!$E:$E,'T4 - OS5'!$A36,Data!$G:$G,'T4 - OS5'!$C36)</f>
        <v>0</v>
      </c>
      <c r="H36" s="74">
        <f>+SUMIFS(Data!$AT:$AT,Data!$E:$E,'T4 - OS5'!$A36,Data!$G:$G,'T4 - OS5'!$C36)</f>
        <v>0</v>
      </c>
      <c r="I36" s="74">
        <f>+SUMIFS(Data!$BB:$BB,Data!$E:$E,'T4 - OS5'!$A36,Data!$G:$G,'T4 - OS5'!$C36)</f>
        <v>0</v>
      </c>
      <c r="J36" s="128">
        <f t="shared" si="2"/>
        <v>0</v>
      </c>
    </row>
    <row r="37" spans="1:10" ht="16.2" x14ac:dyDescent="0.3">
      <c r="A37" t="s">
        <v>186</v>
      </c>
      <c r="C37" t="s">
        <v>165</v>
      </c>
      <c r="D37" s="116" t="s">
        <v>149</v>
      </c>
      <c r="E37" s="74">
        <f>+SUMIFS(Data!$V:$V,Data!$E:$E,'T4 - OS5'!$A37,Data!$G:$G,'T4 - OS5'!$C37)</f>
        <v>0</v>
      </c>
      <c r="F37" s="74">
        <f>+SUMIFS(Data!$AD:$AD,Data!$E:$E,'T4 - OS5'!$A37,Data!$G:$G,'T4 - OS5'!$C37)</f>
        <v>0</v>
      </c>
      <c r="G37" s="74">
        <f>+SUMIFS(Data!$AL:$AL,Data!$E:$E,'T4 - OS5'!$A37,Data!$G:$G,'T4 - OS5'!$C37)</f>
        <v>0</v>
      </c>
      <c r="H37" s="74">
        <f>+SUMIFS(Data!$AT:$AT,Data!$E:$E,'T4 - OS5'!$A37,Data!$G:$G,'T4 - OS5'!$C37)</f>
        <v>0</v>
      </c>
      <c r="I37" s="74">
        <f>+SUMIFS(Data!$BB:$BB,Data!$E:$E,'T4 - OS5'!$A37,Data!$G:$G,'T4 - OS5'!$C37)</f>
        <v>0</v>
      </c>
      <c r="J37" s="128">
        <f t="shared" si="2"/>
        <v>0</v>
      </c>
    </row>
    <row r="38" spans="1:10" ht="15" thickBot="1" x14ac:dyDescent="0.35">
      <c r="A38" t="s">
        <v>186</v>
      </c>
      <c r="C38" t="s">
        <v>163</v>
      </c>
      <c r="D38" s="119" t="s">
        <v>146</v>
      </c>
      <c r="E38" s="74">
        <f>+SUMIFS(Data!$V:$V,Data!$E:$E,'T4 - OS5'!$A38,Data!$G:$G,'T4 - OS5'!$C38)</f>
        <v>0</v>
      </c>
      <c r="F38" s="74">
        <f>+SUMIFS(Data!$AD:$AD,Data!$E:$E,'T4 - OS5'!$A38,Data!$G:$G,'T4 - OS5'!$C38)</f>
        <v>0</v>
      </c>
      <c r="G38" s="74">
        <f>+SUMIFS(Data!$AL:$AL,Data!$E:$E,'T4 - OS5'!$A38,Data!$G:$G,'T4 - OS5'!$C38)</f>
        <v>0</v>
      </c>
      <c r="H38" s="74">
        <f>+SUMIFS(Data!$AT:$AT,Data!$E:$E,'T4 - OS5'!$A38,Data!$G:$G,'T4 - OS5'!$C38)</f>
        <v>0</v>
      </c>
      <c r="I38" s="74">
        <f>+SUMIFS(Data!$BB:$BB,Data!$E:$E,'T4 - OS5'!$A38,Data!$G:$G,'T4 - OS5'!$C38)</f>
        <v>0</v>
      </c>
      <c r="J38" s="129">
        <f t="shared" si="2"/>
        <v>0</v>
      </c>
    </row>
    <row r="39" spans="1:10" ht="15" x14ac:dyDescent="0.3">
      <c r="D39" s="19" t="s">
        <v>12</v>
      </c>
    </row>
    <row r="40" spans="1:10" ht="5.0999999999999996" customHeight="1" x14ac:dyDescent="0.3"/>
  </sheetData>
  <mergeCells count="4">
    <mergeCell ref="D2:J2"/>
    <mergeCell ref="D3:J3"/>
    <mergeCell ref="D4:J4"/>
    <mergeCell ref="D24:D25"/>
  </mergeCells>
  <pageMargins left="0.7" right="0.7" top="0.75" bottom="0.75" header="0.3" footer="0.3"/>
  <pageSetup paperSize="9" scale="6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99C57-CF69-44AB-B5FC-7161A09D7246}">
  <sheetPr codeName="Feuil16"/>
  <dimension ref="A1:K40"/>
  <sheetViews>
    <sheetView showGridLines="0" zoomScale="160" zoomScaleNormal="160" workbookViewId="0">
      <selection activeCell="A2" sqref="A2"/>
    </sheetView>
  </sheetViews>
  <sheetFormatPr baseColWidth="10" defaultColWidth="0" defaultRowHeight="14.4" zeroHeight="1" x14ac:dyDescent="0.3"/>
  <cols>
    <col min="1" max="2" width="4.88671875" customWidth="1"/>
    <col min="3" max="3" width="4.77734375" customWidth="1"/>
    <col min="4" max="4" width="34.77734375" customWidth="1"/>
    <col min="5" max="10" width="15.21875" customWidth="1"/>
    <col min="11" max="11" width="1.77734375" customWidth="1"/>
    <col min="12" max="16384" width="11.44140625" hidden="1"/>
  </cols>
  <sheetData>
    <row r="1" spans="1:10" ht="5.0999999999999996" customHeight="1" thickBot="1" x14ac:dyDescent="0.35"/>
    <row r="2" spans="1:10" ht="15" thickBot="1" x14ac:dyDescent="0.35">
      <c r="D2" s="147" t="s">
        <v>23</v>
      </c>
      <c r="E2" s="148"/>
      <c r="F2" s="148"/>
      <c r="G2" s="148"/>
      <c r="H2" s="148"/>
      <c r="I2" s="148"/>
      <c r="J2" s="149"/>
    </row>
    <row r="3" spans="1:10" ht="30" customHeight="1" x14ac:dyDescent="0.3">
      <c r="D3" s="181" t="s">
        <v>21</v>
      </c>
      <c r="E3" s="182"/>
      <c r="F3" s="182"/>
      <c r="G3" s="182"/>
      <c r="H3" s="182"/>
      <c r="I3" s="182"/>
      <c r="J3" s="183"/>
    </row>
    <row r="4" spans="1:10" ht="65.099999999999994" customHeight="1" thickBot="1" x14ac:dyDescent="0.35">
      <c r="D4" s="196" t="s">
        <v>22</v>
      </c>
      <c r="E4" s="185"/>
      <c r="F4" s="185"/>
      <c r="G4" s="185"/>
      <c r="H4" s="185"/>
      <c r="I4" s="185"/>
      <c r="J4" s="186"/>
    </row>
    <row r="5" spans="1:10" ht="5.0999999999999996" customHeight="1" thickBot="1" x14ac:dyDescent="0.35"/>
    <row r="6" spans="1:10" x14ac:dyDescent="0.3">
      <c r="D6" s="1" t="s">
        <v>1</v>
      </c>
      <c r="E6" s="2">
        <v>2022</v>
      </c>
      <c r="F6" s="2">
        <v>2023</v>
      </c>
      <c r="G6" s="2">
        <v>2024</v>
      </c>
      <c r="H6" s="2">
        <v>2025</v>
      </c>
      <c r="I6" s="2">
        <v>2026</v>
      </c>
      <c r="J6" s="3" t="s">
        <v>2</v>
      </c>
    </row>
    <row r="7" spans="1:10" x14ac:dyDescent="0.3">
      <c r="D7" s="28" t="s">
        <v>24</v>
      </c>
      <c r="E7" s="29">
        <f>SUM(E8+E9+E10)</f>
        <v>0</v>
      </c>
      <c r="F7" s="29">
        <f>SUM(F8+F9+F10)</f>
        <v>0</v>
      </c>
      <c r="G7" s="29">
        <f>SUM(G8+G9+G10)</f>
        <v>0</v>
      </c>
      <c r="H7" s="29">
        <f>SUM(H8+H9+H10)</f>
        <v>0</v>
      </c>
      <c r="I7" s="29">
        <f>SUM(I8+I9+I10)</f>
        <v>0</v>
      </c>
      <c r="J7" s="30">
        <f t="shared" ref="J7:J22" si="0">SUM(E7+F7+G7+H7+I7)</f>
        <v>0</v>
      </c>
    </row>
    <row r="8" spans="1:10" x14ac:dyDescent="0.3">
      <c r="A8" t="s">
        <v>181</v>
      </c>
      <c r="B8" t="s">
        <v>156</v>
      </c>
      <c r="C8" t="s">
        <v>180</v>
      </c>
      <c r="D8" s="14" t="s">
        <v>25</v>
      </c>
      <c r="E8" s="11">
        <f>+SUMIFS(Data!$V:$V,Data!$E:$E,'T4 - OS6'!$A8,Data!$D:$D,'T4 - OS6'!$B8,Data!$F:$F,'T4 - OS6'!$C8)</f>
        <v>0</v>
      </c>
      <c r="F8" s="11">
        <f>+SUMIFS(Data!$AD:$AD,Data!$E:$E,'T4 - OS6'!$A8,Data!$D:$D,'T4 - OS6'!$B8,Data!$F:$F,'T4 - OS6'!$C8)</f>
        <v>0</v>
      </c>
      <c r="G8" s="11">
        <f>+SUMIFS(Data!$AL:$AL,Data!$E:$E,'T4 - OS6'!$A8,Data!$D:$D,'T4 - OS6'!$B8,Data!$F:$F,'T4 - OS6'!$C8)</f>
        <v>0</v>
      </c>
      <c r="H8" s="11">
        <f>+SUMIFS(Data!$AT:$AT,Data!$E:$E,'T4 - OS6'!$A8,Data!$D:$D,'T4 - OS6'!$B8,Data!$F:$F,'T4 - OS6'!$C8)</f>
        <v>0</v>
      </c>
      <c r="I8" s="11">
        <f>+SUMIFS(Data!$BB:$BB,Data!$E:$E,'T4 - OS6'!$A8,Data!$D:$D,'T4 - OS6'!$B8,Data!$F:$F,'T4 - OS6'!$C8)</f>
        <v>0</v>
      </c>
      <c r="J8" s="12">
        <f t="shared" si="0"/>
        <v>0</v>
      </c>
    </row>
    <row r="9" spans="1:10" x14ac:dyDescent="0.3">
      <c r="A9" t="s">
        <v>181</v>
      </c>
      <c r="B9" t="s">
        <v>156</v>
      </c>
      <c r="C9" t="s">
        <v>178</v>
      </c>
      <c r="D9" s="14" t="s">
        <v>26</v>
      </c>
      <c r="E9" s="11">
        <f>+SUMIFS(Data!$V:$V,Data!$E:$E,'T4 - OS6'!$A9,Data!$D:$D,'T4 - OS6'!$B9,Data!$F:$F,'T4 - OS6'!$C9)</f>
        <v>0</v>
      </c>
      <c r="F9" s="11">
        <f>+SUMIFS(Data!$AD:$AD,Data!$E:$E,'T4 - OS6'!$A9,Data!$D:$D,'T4 - OS6'!$B9,Data!$F:$F,'T4 - OS6'!$C9)</f>
        <v>0</v>
      </c>
      <c r="G9" s="11">
        <f>+SUMIFS(Data!$AL:$AL,Data!$E:$E,'T4 - OS6'!$A9,Data!$D:$D,'T4 - OS6'!$B9,Data!$F:$F,'T4 - OS6'!$C9)</f>
        <v>0</v>
      </c>
      <c r="H9" s="11">
        <f>+SUMIFS(Data!$AT:$AT,Data!$E:$E,'T4 - OS6'!$A9,Data!$D:$D,'T4 - OS6'!$B9,Data!$F:$F,'T4 - OS6'!$C9)</f>
        <v>0</v>
      </c>
      <c r="I9" s="11">
        <f>+SUMIFS(Data!$BB:$BB,Data!$E:$E,'T4 - OS6'!$A9,Data!$D:$D,'T4 - OS6'!$B9,Data!$F:$F,'T4 - OS6'!$C9)</f>
        <v>0</v>
      </c>
      <c r="J9" s="12">
        <f t="shared" si="0"/>
        <v>0</v>
      </c>
    </row>
    <row r="10" spans="1:10" ht="16.2" x14ac:dyDescent="0.3">
      <c r="A10" t="s">
        <v>181</v>
      </c>
      <c r="B10" t="s">
        <v>156</v>
      </c>
      <c r="C10" t="s">
        <v>179</v>
      </c>
      <c r="D10" s="14" t="s">
        <v>27</v>
      </c>
      <c r="E10" s="11">
        <f>+SUMIFS(Data!$V:$V,Data!$E:$E,'T4 - OS6'!$A10,Data!$D:$D,'T4 - OS6'!$B10,Data!$F:$F,'T4 - OS6'!$C10)</f>
        <v>0</v>
      </c>
      <c r="F10" s="11">
        <f>+SUMIFS(Data!$AD:$AD,Data!$E:$E,'T4 - OS6'!$A10,Data!$D:$D,'T4 - OS6'!$B10,Data!$F:$F,'T4 - OS6'!$C10)</f>
        <v>0</v>
      </c>
      <c r="G10" s="11">
        <f>+SUMIFS(Data!$AL:$AL,Data!$E:$E,'T4 - OS6'!$A10,Data!$D:$D,'T4 - OS6'!$B10,Data!$F:$F,'T4 - OS6'!$C10)</f>
        <v>0</v>
      </c>
      <c r="H10" s="11">
        <f>+SUMIFS(Data!$AT:$AT,Data!$E:$E,'T4 - OS6'!$A10,Data!$D:$D,'T4 - OS6'!$B10,Data!$F:$F,'T4 - OS6'!$C10)</f>
        <v>0</v>
      </c>
      <c r="I10" s="11">
        <f>+SUMIFS(Data!$BB:$BB,Data!$E:$E,'T4 - OS6'!$A10,Data!$D:$D,'T4 - OS6'!$B10,Data!$F:$F,'T4 - OS6'!$C10)</f>
        <v>0</v>
      </c>
      <c r="J10" s="12">
        <f t="shared" si="0"/>
        <v>0</v>
      </c>
    </row>
    <row r="11" spans="1:10" x14ac:dyDescent="0.3">
      <c r="D11" s="28" t="s">
        <v>28</v>
      </c>
      <c r="E11" s="29">
        <f>SUM(E12+E13+E14)</f>
        <v>0</v>
      </c>
      <c r="F11" s="29">
        <f>SUM(F12+F13+F14)</f>
        <v>0</v>
      </c>
      <c r="G11" s="29">
        <f>SUM(G12+G13+G14)</f>
        <v>0</v>
      </c>
      <c r="H11" s="29">
        <f>SUM(H12+H13+H14)</f>
        <v>0</v>
      </c>
      <c r="I11" s="29">
        <f>SUM(I12+I13+I14)</f>
        <v>0</v>
      </c>
      <c r="J11" s="30">
        <f t="shared" si="0"/>
        <v>0</v>
      </c>
    </row>
    <row r="12" spans="1:10" x14ac:dyDescent="0.3">
      <c r="A12" t="s">
        <v>181</v>
      </c>
      <c r="B12" t="s">
        <v>152</v>
      </c>
      <c r="C12" t="s">
        <v>180</v>
      </c>
      <c r="D12" s="14" t="s">
        <v>29</v>
      </c>
      <c r="E12" s="11">
        <f>+SUMIFS(Data!$V:$V,Data!$E:$E,'T4 - OS6'!$A12,Data!$D:$D,'T4 - OS6'!$B12,Data!$F:$F,'T4 - OS6'!$C12)</f>
        <v>0</v>
      </c>
      <c r="F12" s="11">
        <f>+SUMIFS(Data!$AD:$AD,Data!$E:$E,'T4 - OS6'!$A12,Data!$D:$D,'T4 - OS6'!$B12,Data!$F:$F,'T4 - OS6'!$C12)</f>
        <v>0</v>
      </c>
      <c r="G12" s="11">
        <f>+SUMIFS(Data!$AL:$AL,Data!$E:$E,'T4 - OS6'!$A12,Data!$D:$D,'T4 - OS6'!$B12,Data!$F:$F,'T4 - OS6'!$C12)</f>
        <v>0</v>
      </c>
      <c r="H12" s="11">
        <f>+SUMIFS(Data!$AT:$AT,Data!$E:$E,'T4 - OS6'!$A12,Data!$D:$D,'T4 - OS6'!$B12,Data!$F:$F,'T4 - OS6'!$C12)</f>
        <v>0</v>
      </c>
      <c r="I12" s="11">
        <f>+SUMIFS(Data!$BB:$BB,Data!$E:$E,'T4 - OS6'!$A12,Data!$D:$D,'T4 - OS6'!$B12,Data!$F:$F,'T4 - OS6'!$C12)</f>
        <v>0</v>
      </c>
      <c r="J12" s="12">
        <f t="shared" si="0"/>
        <v>0</v>
      </c>
    </row>
    <row r="13" spans="1:10" x14ac:dyDescent="0.3">
      <c r="A13" t="s">
        <v>181</v>
      </c>
      <c r="B13" t="s">
        <v>152</v>
      </c>
      <c r="C13" t="s">
        <v>178</v>
      </c>
      <c r="D13" s="14" t="s">
        <v>30</v>
      </c>
      <c r="E13" s="11">
        <f>+SUMIFS(Data!$V:$V,Data!$E:$E,'T4 - OS6'!$A13,Data!$D:$D,'T4 - OS6'!$B13,Data!$F:$F,'T4 - OS6'!$C13)</f>
        <v>0</v>
      </c>
      <c r="F13" s="11">
        <f>+SUMIFS(Data!$AD:$AD,Data!$E:$E,'T4 - OS6'!$A13,Data!$D:$D,'T4 - OS6'!$B13,Data!$F:$F,'T4 - OS6'!$C13)</f>
        <v>0</v>
      </c>
      <c r="G13" s="11">
        <f>+SUMIFS(Data!$AL:$AL,Data!$E:$E,'T4 - OS6'!$A13,Data!$D:$D,'T4 - OS6'!$B13,Data!$F:$F,'T4 - OS6'!$C13)</f>
        <v>0</v>
      </c>
      <c r="H13" s="11">
        <f>+SUMIFS(Data!$AT:$AT,Data!$E:$E,'T4 - OS6'!$A13,Data!$D:$D,'T4 - OS6'!$B13,Data!$F:$F,'T4 - OS6'!$C13)</f>
        <v>0</v>
      </c>
      <c r="I13" s="11">
        <f>+SUMIFS(Data!$BB:$BB,Data!$E:$E,'T4 - OS6'!$A13,Data!$D:$D,'T4 - OS6'!$B13,Data!$F:$F,'T4 - OS6'!$C13)</f>
        <v>0</v>
      </c>
      <c r="J13" s="12">
        <f t="shared" si="0"/>
        <v>0</v>
      </c>
    </row>
    <row r="14" spans="1:10" ht="16.2" x14ac:dyDescent="0.3">
      <c r="A14" t="s">
        <v>181</v>
      </c>
      <c r="B14" t="s">
        <v>152</v>
      </c>
      <c r="C14" t="s">
        <v>179</v>
      </c>
      <c r="D14" s="14" t="s">
        <v>31</v>
      </c>
      <c r="E14" s="11">
        <f>+SUMIFS(Data!$V:$V,Data!$E:$E,'T4 - OS6'!$A14,Data!$D:$D,'T4 - OS6'!$B14,Data!$F:$F,'T4 - OS6'!$C14)</f>
        <v>0</v>
      </c>
      <c r="F14" s="11">
        <f>+SUMIFS(Data!$AD:$AD,Data!$E:$E,'T4 - OS6'!$A14,Data!$D:$D,'T4 - OS6'!$B14,Data!$F:$F,'T4 - OS6'!$C14)</f>
        <v>0</v>
      </c>
      <c r="G14" s="11">
        <f>+SUMIFS(Data!$AL:$AL,Data!$E:$E,'T4 - OS6'!$A14,Data!$D:$D,'T4 - OS6'!$B14,Data!$F:$F,'T4 - OS6'!$C14)</f>
        <v>0</v>
      </c>
      <c r="H14" s="11">
        <f>+SUMIFS(Data!$AT:$AT,Data!$E:$E,'T4 - OS6'!$A14,Data!$D:$D,'T4 - OS6'!$B14,Data!$F:$F,'T4 - OS6'!$C14)</f>
        <v>0</v>
      </c>
      <c r="I14" s="11">
        <f>+SUMIFS(Data!$BB:$BB,Data!$E:$E,'T4 - OS6'!$A14,Data!$D:$D,'T4 - OS6'!$B14,Data!$F:$F,'T4 - OS6'!$C14)</f>
        <v>0</v>
      </c>
      <c r="J14" s="12">
        <f t="shared" si="0"/>
        <v>0</v>
      </c>
    </row>
    <row r="15" spans="1:10" x14ac:dyDescent="0.3">
      <c r="D15" s="28" t="s">
        <v>37</v>
      </c>
      <c r="E15" s="29">
        <f>SUM(E16+E17+E18)</f>
        <v>0</v>
      </c>
      <c r="F15" s="29">
        <f>SUM(F16+F17+F18)</f>
        <v>0</v>
      </c>
      <c r="G15" s="29">
        <f>SUM(G16+G17+G18)</f>
        <v>0</v>
      </c>
      <c r="H15" s="29">
        <f>SUM(H16+H17+H18)</f>
        <v>0</v>
      </c>
      <c r="I15" s="29">
        <f>SUM(I16+I17+I18)</f>
        <v>0</v>
      </c>
      <c r="J15" s="30">
        <f t="shared" si="0"/>
        <v>0</v>
      </c>
    </row>
    <row r="16" spans="1:10" x14ac:dyDescent="0.3">
      <c r="A16" t="s">
        <v>181</v>
      </c>
      <c r="B16" t="s">
        <v>207</v>
      </c>
      <c r="C16" t="s">
        <v>180</v>
      </c>
      <c r="D16" s="14" t="s">
        <v>10</v>
      </c>
      <c r="E16" s="11">
        <f>+SUMIFS(Data!$V:$V,Data!$E:$E,'T4 - OS6'!$A16,Data!$D:$D,'T4 - OS6'!$B16,Data!$F:$F,'T4 - OS6'!$C16)</f>
        <v>0</v>
      </c>
      <c r="F16" s="11">
        <f>+SUMIFS(Data!$AD:$AD,Data!$E:$E,'T4 - OS6'!$A16,Data!$D:$D,'T4 - OS6'!$B16,Data!$F:$F,'T4 - OS6'!$C16)</f>
        <v>0</v>
      </c>
      <c r="G16" s="11">
        <f>+SUMIFS(Data!$AL:$AL,Data!$E:$E,'T4 - OS6'!$A16,Data!$D:$D,'T4 - OS6'!$B16,Data!$F:$F,'T4 - OS6'!$C16)</f>
        <v>0</v>
      </c>
      <c r="H16" s="11">
        <f>+SUMIFS(Data!$AT:$AT,Data!$E:$E,'T4 - OS6'!$A16,Data!$D:$D,'T4 - OS6'!$B16,Data!$F:$F,'T4 - OS6'!$C16)</f>
        <v>0</v>
      </c>
      <c r="I16" s="11">
        <f>+SUMIFS(Data!$BB:$BB,Data!$E:$E,'T4 - OS6'!$A16,Data!$D:$D,'T4 - OS6'!$B16,Data!$F:$F,'T4 - OS6'!$C16)</f>
        <v>0</v>
      </c>
      <c r="J16" s="12">
        <f t="shared" si="0"/>
        <v>0</v>
      </c>
    </row>
    <row r="17" spans="1:10" x14ac:dyDescent="0.3">
      <c r="A17" t="s">
        <v>181</v>
      </c>
      <c r="B17" t="s">
        <v>207</v>
      </c>
      <c r="C17" t="s">
        <v>178</v>
      </c>
      <c r="D17" s="14" t="s">
        <v>11</v>
      </c>
      <c r="E17" s="11">
        <f>+SUMIFS(Data!$V:$V,Data!$E:$E,'T4 - OS6'!$A17,Data!$D:$D,'T4 - OS6'!$B17,Data!$F:$F,'T4 - OS6'!$C17)</f>
        <v>0</v>
      </c>
      <c r="F17" s="11">
        <f>+SUMIFS(Data!$AD:$AD,Data!$E:$E,'T4 - OS6'!$A17,Data!$D:$D,'T4 - OS6'!$B17,Data!$F:$F,'T4 - OS6'!$C17)</f>
        <v>0</v>
      </c>
      <c r="G17" s="11">
        <f>+SUMIFS(Data!$AL:$AL,Data!$E:$E,'T4 - OS6'!$A17,Data!$D:$D,'T4 - OS6'!$B17,Data!$F:$F,'T4 - OS6'!$C17)</f>
        <v>0</v>
      </c>
      <c r="H17" s="11">
        <f>+SUMIFS(Data!$AT:$AT,Data!$E:$E,'T4 - OS6'!$A17,Data!$D:$D,'T4 - OS6'!$B17,Data!$F:$F,'T4 - OS6'!$C17)</f>
        <v>0</v>
      </c>
      <c r="I17" s="11">
        <f>+SUMIFS(Data!$BB:$BB,Data!$E:$E,'T4 - OS6'!$A17,Data!$D:$D,'T4 - OS6'!$B17,Data!$F:$F,'T4 - OS6'!$C17)</f>
        <v>0</v>
      </c>
      <c r="J17" s="12">
        <f t="shared" si="0"/>
        <v>0</v>
      </c>
    </row>
    <row r="18" spans="1:10" ht="16.2" x14ac:dyDescent="0.3">
      <c r="A18" t="s">
        <v>181</v>
      </c>
      <c r="B18" t="s">
        <v>207</v>
      </c>
      <c r="C18" t="s">
        <v>179</v>
      </c>
      <c r="D18" s="14" t="s">
        <v>32</v>
      </c>
      <c r="E18" s="11">
        <f>+SUMIFS(Data!$V:$V,Data!$E:$E,'T4 - OS6'!$A18,Data!$D:$D,'T4 - OS6'!$B18,Data!$F:$F,'T4 - OS6'!$C18)</f>
        <v>0</v>
      </c>
      <c r="F18" s="11">
        <f>+SUMIFS(Data!$AD:$AD,Data!$E:$E,'T4 - OS6'!$A18,Data!$D:$D,'T4 - OS6'!$B18,Data!$F:$F,'T4 - OS6'!$C18)</f>
        <v>0</v>
      </c>
      <c r="G18" s="11">
        <f>+SUMIFS(Data!$AL:$AL,Data!$E:$E,'T4 - OS6'!$A18,Data!$D:$D,'T4 - OS6'!$B18,Data!$F:$F,'T4 - OS6'!$C18)</f>
        <v>0</v>
      </c>
      <c r="H18" s="11">
        <f>+SUMIFS(Data!$AT:$AT,Data!$E:$E,'T4 - OS6'!$A18,Data!$D:$D,'T4 - OS6'!$B18,Data!$F:$F,'T4 - OS6'!$C18)</f>
        <v>0</v>
      </c>
      <c r="I18" s="11">
        <f>+SUMIFS(Data!$BB:$BB,Data!$E:$E,'T4 - OS6'!$A18,Data!$D:$D,'T4 - OS6'!$B18,Data!$F:$F,'T4 - OS6'!$C18)</f>
        <v>0</v>
      </c>
      <c r="J18" s="12">
        <f t="shared" si="0"/>
        <v>0</v>
      </c>
    </row>
    <row r="19" spans="1:10" x14ac:dyDescent="0.3">
      <c r="D19" s="28" t="s">
        <v>36</v>
      </c>
      <c r="E19" s="29">
        <f>SUM(E20+E21+E22)</f>
        <v>0</v>
      </c>
      <c r="F19" s="29">
        <f>SUM(F20+F21+F22)</f>
        <v>0</v>
      </c>
      <c r="G19" s="29">
        <f>SUM(G20+G21+G22)</f>
        <v>0</v>
      </c>
      <c r="H19" s="29">
        <f>SUM(H20+H21+H22)</f>
        <v>0</v>
      </c>
      <c r="I19" s="29">
        <f>SUM(I20+I21+I22)</f>
        <v>0</v>
      </c>
      <c r="J19" s="30">
        <f t="shared" si="0"/>
        <v>0</v>
      </c>
    </row>
    <row r="20" spans="1:10" x14ac:dyDescent="0.3">
      <c r="A20" t="s">
        <v>181</v>
      </c>
      <c r="B20" t="s">
        <v>208</v>
      </c>
      <c r="C20" t="s">
        <v>180</v>
      </c>
      <c r="D20" s="14" t="s">
        <v>33</v>
      </c>
      <c r="E20" s="11">
        <f>+SUMIFS(Data!$V:$V,Data!$E:$E,'T4 - OS6'!$A20,Data!$D:$D,'T4 - OS6'!$B20,Data!$F:$F,'T4 - OS6'!$C20)</f>
        <v>0</v>
      </c>
      <c r="F20" s="11">
        <f>+SUMIFS(Data!$AD:$AD,Data!$E:$E,'T4 - OS6'!$A20,Data!$D:$D,'T4 - OS6'!$B20,Data!$F:$F,'T4 - OS6'!$C20)</f>
        <v>0</v>
      </c>
      <c r="G20" s="11">
        <f>+SUMIFS(Data!$AL:$AL,Data!$E:$E,'T4 - OS6'!$A20,Data!$D:$D,'T4 - OS6'!$B20,Data!$F:$F,'T4 - OS6'!$C20)</f>
        <v>0</v>
      </c>
      <c r="H20" s="11">
        <f>+SUMIFS(Data!$AT:$AT,Data!$E:$E,'T4 - OS6'!$A20,Data!$D:$D,'T4 - OS6'!$B20,Data!$F:$F,'T4 - OS6'!$C20)</f>
        <v>0</v>
      </c>
      <c r="I20" s="11">
        <f>+SUMIFS(Data!$BB:$BB,Data!$E:$E,'T4 - OS6'!$A20,Data!$D:$D,'T4 - OS6'!$B20,Data!$F:$F,'T4 - OS6'!$C20)</f>
        <v>0</v>
      </c>
      <c r="J20" s="12">
        <f t="shared" si="0"/>
        <v>0</v>
      </c>
    </row>
    <row r="21" spans="1:10" x14ac:dyDescent="0.3">
      <c r="A21" t="s">
        <v>181</v>
      </c>
      <c r="B21" t="s">
        <v>208</v>
      </c>
      <c r="C21" t="s">
        <v>178</v>
      </c>
      <c r="D21" s="14" t="s">
        <v>34</v>
      </c>
      <c r="E21" s="11">
        <f>+SUMIFS(Data!$V:$V,Data!$E:$E,'T4 - OS6'!$A21,Data!$D:$D,'T4 - OS6'!$B21,Data!$F:$F,'T4 - OS6'!$C21)</f>
        <v>0</v>
      </c>
      <c r="F21" s="11">
        <f>+SUMIFS(Data!$AD:$AD,Data!$E:$E,'T4 - OS6'!$A21,Data!$D:$D,'T4 - OS6'!$B21,Data!$F:$F,'T4 - OS6'!$C21)</f>
        <v>0</v>
      </c>
      <c r="G21" s="11">
        <f>+SUMIFS(Data!$AL:$AL,Data!$E:$E,'T4 - OS6'!$A21,Data!$D:$D,'T4 - OS6'!$B21,Data!$F:$F,'T4 - OS6'!$C21)</f>
        <v>0</v>
      </c>
      <c r="H21" s="11">
        <f>+SUMIFS(Data!$AT:$AT,Data!$E:$E,'T4 - OS6'!$A21,Data!$D:$D,'T4 - OS6'!$B21,Data!$F:$F,'T4 - OS6'!$C21)</f>
        <v>0</v>
      </c>
      <c r="I21" s="11">
        <f>+SUMIFS(Data!$BB:$BB,Data!$E:$E,'T4 - OS6'!$A21,Data!$D:$D,'T4 - OS6'!$B21,Data!$F:$F,'T4 - OS6'!$C21)</f>
        <v>0</v>
      </c>
      <c r="J21" s="12">
        <f t="shared" si="0"/>
        <v>0</v>
      </c>
    </row>
    <row r="22" spans="1:10" ht="16.8" thickBot="1" x14ac:dyDescent="0.35">
      <c r="A22" t="s">
        <v>181</v>
      </c>
      <c r="B22" t="s">
        <v>208</v>
      </c>
      <c r="C22" t="s">
        <v>179</v>
      </c>
      <c r="D22" s="15" t="s">
        <v>35</v>
      </c>
      <c r="E22" s="11">
        <f>+SUMIFS(Data!$V:$V,Data!$E:$E,'T4 - OS6'!$A22,Data!$D:$D,'T4 - OS6'!$B22,Data!$F:$F,'T4 - OS6'!$C22)</f>
        <v>0</v>
      </c>
      <c r="F22" s="11">
        <f>+SUMIFS(Data!$AD:$AD,Data!$E:$E,'T4 - OS6'!$A22,Data!$D:$D,'T4 - OS6'!$B22,Data!$F:$F,'T4 - OS6'!$C22)</f>
        <v>0</v>
      </c>
      <c r="G22" s="11">
        <f>+SUMIFS(Data!$AL:$AL,Data!$E:$E,'T4 - OS6'!$A22,Data!$D:$D,'T4 - OS6'!$B22,Data!$F:$F,'T4 - OS6'!$C22)</f>
        <v>0</v>
      </c>
      <c r="H22" s="11">
        <f>+SUMIFS(Data!$AT:$AT,Data!$E:$E,'T4 - OS6'!$A22,Data!$D:$D,'T4 - OS6'!$B22,Data!$F:$F,'T4 - OS6'!$C22)</f>
        <v>0</v>
      </c>
      <c r="I22" s="11">
        <f>+SUMIFS(Data!$BB:$BB,Data!$E:$E,'T4 - OS6'!$A22,Data!$D:$D,'T4 - OS6'!$B22,Data!$F:$F,'T4 - OS6'!$C22)</f>
        <v>0</v>
      </c>
      <c r="J22" s="17">
        <f t="shared" si="0"/>
        <v>0</v>
      </c>
    </row>
    <row r="23" spans="1:10" ht="5.0999999999999996" customHeight="1" thickBot="1" x14ac:dyDescent="0.35"/>
    <row r="24" spans="1:10" x14ac:dyDescent="0.3">
      <c r="D24" s="197" t="s">
        <v>40</v>
      </c>
      <c r="E24" s="34">
        <v>2022</v>
      </c>
      <c r="F24" s="34">
        <v>2023</v>
      </c>
      <c r="G24" s="34">
        <v>2024</v>
      </c>
      <c r="H24" s="34">
        <v>2025</v>
      </c>
      <c r="I24" s="34">
        <v>2026</v>
      </c>
      <c r="J24" s="35" t="s">
        <v>2</v>
      </c>
    </row>
    <row r="25" spans="1:10" x14ac:dyDescent="0.3">
      <c r="D25" s="198"/>
      <c r="E25" s="26">
        <f t="shared" ref="E25:J25" si="1">SUM(E26+E30+E34)</f>
        <v>0</v>
      </c>
      <c r="F25" s="26">
        <f t="shared" si="1"/>
        <v>0</v>
      </c>
      <c r="G25" s="26">
        <f t="shared" si="1"/>
        <v>0</v>
      </c>
      <c r="H25" s="26">
        <f t="shared" si="1"/>
        <v>0</v>
      </c>
      <c r="I25" s="26">
        <f t="shared" si="1"/>
        <v>0</v>
      </c>
      <c r="J25" s="26">
        <f t="shared" si="1"/>
        <v>0</v>
      </c>
    </row>
    <row r="26" spans="1:10" x14ac:dyDescent="0.3">
      <c r="D26" s="122" t="s">
        <v>38</v>
      </c>
      <c r="E26" s="123">
        <f>SUM(E27+E28+E29)</f>
        <v>0</v>
      </c>
      <c r="F26" s="123">
        <f>SUM(F27+F28+F29)</f>
        <v>0</v>
      </c>
      <c r="G26" s="123">
        <f>SUM(G27+G28+G29)</f>
        <v>0</v>
      </c>
      <c r="H26" s="123">
        <f>SUM(H27+H28+H29)</f>
        <v>0</v>
      </c>
      <c r="I26" s="123">
        <f>SUM(I27+I28+I29)</f>
        <v>0</v>
      </c>
      <c r="J26" s="124">
        <f t="shared" ref="J26:J38" si="2">SUM(E26+F26+G26+H26+I26)</f>
        <v>0</v>
      </c>
    </row>
    <row r="27" spans="1:10" x14ac:dyDescent="0.3">
      <c r="A27" t="s">
        <v>181</v>
      </c>
      <c r="C27" t="s">
        <v>176</v>
      </c>
      <c r="D27" s="117" t="s">
        <v>141</v>
      </c>
      <c r="E27" s="74">
        <f>+SUMIFS(Data!$V:$V,Data!$E:$E,'T4 - OS6'!$A27,Data!$G:$G,'T4 - OS6'!$C27)</f>
        <v>0</v>
      </c>
      <c r="F27" s="74">
        <f>+SUMIFS(Data!$AD:$AD,Data!$E:$E,'T4 - OS6'!$A27,Data!$G:$G,'T4 - OS6'!$C27)</f>
        <v>0</v>
      </c>
      <c r="G27" s="74">
        <f>+SUMIFS(Data!$AL:$AL,Data!$E:$E,'T4 - OS6'!$A27,Data!$G:$G,'T4 - OS6'!$C27)</f>
        <v>0</v>
      </c>
      <c r="H27" s="74">
        <f>+SUMIFS(Data!$AT:$AT,Data!$E:$E,'T4 - OS6'!$A27,Data!$G:$G,'T4 - OS6'!$C27)</f>
        <v>0</v>
      </c>
      <c r="I27" s="74">
        <f>+SUMIFS(Data!$BB:$BB,Data!$E:$E,'T4 - OS6'!$A27,Data!$G:$G,'T4 - OS6'!$C27)</f>
        <v>0</v>
      </c>
      <c r="J27" s="127">
        <f t="shared" si="2"/>
        <v>0</v>
      </c>
    </row>
    <row r="28" spans="1:10" x14ac:dyDescent="0.3">
      <c r="A28" t="s">
        <v>181</v>
      </c>
      <c r="C28" t="s">
        <v>173</v>
      </c>
      <c r="D28" s="117" t="s">
        <v>142</v>
      </c>
      <c r="E28" s="74">
        <f>+SUMIFS(Data!$V:$V,Data!$E:$E,'T4 - OS6'!$A28,Data!$G:$G,'T4 - OS6'!$C28)</f>
        <v>0</v>
      </c>
      <c r="F28" s="74">
        <f>+SUMIFS(Data!$AD:$AD,Data!$E:$E,'T4 - OS6'!$A28,Data!$G:$G,'T4 - OS6'!$C28)</f>
        <v>0</v>
      </c>
      <c r="G28" s="74">
        <f>+SUMIFS(Data!$AL:$AL,Data!$E:$E,'T4 - OS6'!$A28,Data!$G:$G,'T4 - OS6'!$C28)</f>
        <v>0</v>
      </c>
      <c r="H28" s="74">
        <f>+SUMIFS(Data!$AT:$AT,Data!$E:$E,'T4 - OS6'!$A28,Data!$G:$G,'T4 - OS6'!$C28)</f>
        <v>0</v>
      </c>
      <c r="I28" s="74">
        <f>+SUMIFS(Data!$BB:$BB,Data!$E:$E,'T4 - OS6'!$A28,Data!$G:$G,'T4 - OS6'!$C28)</f>
        <v>0</v>
      </c>
      <c r="J28" s="127">
        <f t="shared" si="2"/>
        <v>0</v>
      </c>
    </row>
    <row r="29" spans="1:10" x14ac:dyDescent="0.3">
      <c r="A29" t="s">
        <v>181</v>
      </c>
      <c r="C29" t="s">
        <v>164</v>
      </c>
      <c r="D29" s="117" t="s">
        <v>143</v>
      </c>
      <c r="E29" s="74">
        <f>+SUMIFS(Data!$V:$V,Data!$E:$E,'T4 - OS6'!$A29,Data!$G:$G,'T4 - OS6'!$C29)</f>
        <v>0</v>
      </c>
      <c r="F29" s="74">
        <f>+SUMIFS(Data!$AD:$AD,Data!$E:$E,'T4 - OS6'!$A29,Data!$G:$G,'T4 - OS6'!$C29)</f>
        <v>0</v>
      </c>
      <c r="G29" s="74">
        <f>+SUMIFS(Data!$AL:$AL,Data!$E:$E,'T4 - OS6'!$A29,Data!$G:$G,'T4 - OS6'!$C29)</f>
        <v>0</v>
      </c>
      <c r="H29" s="74">
        <f>+SUMIFS(Data!$AT:$AT,Data!$E:$E,'T4 - OS6'!$A29,Data!$G:$G,'T4 - OS6'!$C29)</f>
        <v>0</v>
      </c>
      <c r="I29" s="74">
        <f>+SUMIFS(Data!$BB:$BB,Data!$E:$E,'T4 - OS6'!$A29,Data!$G:$G,'T4 - OS6'!$C29)</f>
        <v>0</v>
      </c>
      <c r="J29" s="127">
        <f t="shared" si="2"/>
        <v>0</v>
      </c>
    </row>
    <row r="30" spans="1:10" x14ac:dyDescent="0.3">
      <c r="D30" s="122" t="s">
        <v>39</v>
      </c>
      <c r="E30" s="123">
        <f>SUM(E31+E32+E33)</f>
        <v>0</v>
      </c>
      <c r="F30" s="123">
        <f>SUM(F31+F32+F33)</f>
        <v>0</v>
      </c>
      <c r="G30" s="123">
        <f>SUM(G31+G32+G33)</f>
        <v>0</v>
      </c>
      <c r="H30" s="123">
        <f>SUM(H31+H32+H33)</f>
        <v>0</v>
      </c>
      <c r="I30" s="123">
        <f>SUM(I31+I32+I33)</f>
        <v>0</v>
      </c>
      <c r="J30" s="124">
        <f t="shared" si="2"/>
        <v>0</v>
      </c>
    </row>
    <row r="31" spans="1:10" x14ac:dyDescent="0.3">
      <c r="A31" t="s">
        <v>181</v>
      </c>
      <c r="C31" t="s">
        <v>159</v>
      </c>
      <c r="D31" s="116" t="s">
        <v>144</v>
      </c>
      <c r="E31" s="74">
        <f>+SUMIFS(Data!$V:$V,Data!$E:$E,'T4 - OS6'!$A31,Data!$G:$G,'T4 - OS6'!$C31)</f>
        <v>0</v>
      </c>
      <c r="F31" s="74">
        <f>+SUMIFS(Data!$AD:$AD,Data!$E:$E,'T4 - OS6'!$A31,Data!$G:$G,'T4 - OS6'!$C31)</f>
        <v>0</v>
      </c>
      <c r="G31" s="74">
        <f>+SUMIFS(Data!$AL:$AL,Data!$E:$E,'T4 - OS6'!$A31,Data!$G:$G,'T4 - OS6'!$C31)</f>
        <v>0</v>
      </c>
      <c r="H31" s="74">
        <f>+SUMIFS(Data!$AT:$AT,Data!$E:$E,'T4 - OS6'!$A31,Data!$G:$G,'T4 - OS6'!$C31)</f>
        <v>0</v>
      </c>
      <c r="I31" s="74">
        <f>+SUMIFS(Data!$BB:$BB,Data!$E:$E,'T4 - OS6'!$A31,Data!$G:$G,'T4 - OS6'!$C31)</f>
        <v>0</v>
      </c>
      <c r="J31" s="128">
        <f t="shared" si="2"/>
        <v>0</v>
      </c>
    </row>
    <row r="32" spans="1:10" x14ac:dyDescent="0.3">
      <c r="A32" t="s">
        <v>181</v>
      </c>
      <c r="C32" t="s">
        <v>188</v>
      </c>
      <c r="D32" s="116" t="s">
        <v>145</v>
      </c>
      <c r="E32" s="74">
        <f>+SUMIFS(Data!$V:$V,Data!$E:$E,'T4 - OS6'!$A32,Data!$G:$G,'T4 - OS6'!$C32)</f>
        <v>0</v>
      </c>
      <c r="F32" s="74">
        <f>+SUMIFS(Data!$AD:$AD,Data!$E:$E,'T4 - OS6'!$A32,Data!$G:$G,'T4 - OS6'!$C32)</f>
        <v>0</v>
      </c>
      <c r="G32" s="74">
        <f>+SUMIFS(Data!$AL:$AL,Data!$E:$E,'T4 - OS6'!$A32,Data!$G:$G,'T4 - OS6'!$C32)</f>
        <v>0</v>
      </c>
      <c r="H32" s="74">
        <f>+SUMIFS(Data!$AT:$AT,Data!$E:$E,'T4 - OS6'!$A32,Data!$G:$G,'T4 - OS6'!$C32)</f>
        <v>0</v>
      </c>
      <c r="I32" s="74">
        <f>+SUMIFS(Data!$BB:$BB,Data!$E:$E,'T4 - OS6'!$A32,Data!$G:$G,'T4 - OS6'!$C32)</f>
        <v>0</v>
      </c>
      <c r="J32" s="128">
        <f t="shared" si="2"/>
        <v>0</v>
      </c>
    </row>
    <row r="33" spans="1:10" x14ac:dyDescent="0.3">
      <c r="A33" t="s">
        <v>181</v>
      </c>
      <c r="C33" t="s">
        <v>161</v>
      </c>
      <c r="D33" s="116" t="s">
        <v>143</v>
      </c>
      <c r="E33" s="74">
        <f>+SUMIFS(Data!$V:$V,Data!$E:$E,'T4 - OS6'!$A33,Data!$G:$G,'T4 - OS6'!$C33)</f>
        <v>0</v>
      </c>
      <c r="F33" s="74">
        <f>+SUMIFS(Data!$AD:$AD,Data!$E:$E,'T4 - OS6'!$A33,Data!$G:$G,'T4 - OS6'!$C33)</f>
        <v>0</v>
      </c>
      <c r="G33" s="74">
        <f>+SUMIFS(Data!$AL:$AL,Data!$E:$E,'T4 - OS6'!$A33,Data!$G:$G,'T4 - OS6'!$C33)</f>
        <v>0</v>
      </c>
      <c r="H33" s="74">
        <f>+SUMIFS(Data!$AT:$AT,Data!$E:$E,'T4 - OS6'!$A33,Data!$G:$G,'T4 - OS6'!$C33)</f>
        <v>0</v>
      </c>
      <c r="I33" s="74">
        <f>+SUMIFS(Data!$BB:$BB,Data!$E:$E,'T4 - OS6'!$A33,Data!$G:$G,'T4 - OS6'!$C33)</f>
        <v>0</v>
      </c>
      <c r="J33" s="128">
        <f t="shared" si="2"/>
        <v>0</v>
      </c>
    </row>
    <row r="34" spans="1:10" ht="16.2" x14ac:dyDescent="0.3">
      <c r="D34" s="122" t="s">
        <v>140</v>
      </c>
      <c r="E34" s="125">
        <f>SUM(E35+E36+E37+E38)</f>
        <v>0</v>
      </c>
      <c r="F34" s="125">
        <f>SUM(F35+F36+F37+F38)</f>
        <v>0</v>
      </c>
      <c r="G34" s="125">
        <f>SUM(G35+G36+G37+G38)</f>
        <v>0</v>
      </c>
      <c r="H34" s="125">
        <f>SUM(H35+H36+H37+H38)</f>
        <v>0</v>
      </c>
      <c r="I34" s="125">
        <f>SUM(I35+I36+I37+I38)</f>
        <v>0</v>
      </c>
      <c r="J34" s="126">
        <f t="shared" si="2"/>
        <v>0</v>
      </c>
    </row>
    <row r="35" spans="1:10" ht="16.2" x14ac:dyDescent="0.3">
      <c r="A35" t="s">
        <v>181</v>
      </c>
      <c r="C35" t="s">
        <v>155</v>
      </c>
      <c r="D35" s="117" t="s">
        <v>147</v>
      </c>
      <c r="E35" s="74">
        <f>+SUMIFS(Data!$V:$V,Data!$E:$E,'T4 - OS6'!$A35,Data!$G:$G,'T4 - OS6'!$C35)</f>
        <v>0</v>
      </c>
      <c r="F35" s="74">
        <f>+SUMIFS(Data!$AD:$AD,Data!$E:$E,'T4 - OS6'!$A35,Data!$G:$G,'T4 - OS6'!$C35)</f>
        <v>0</v>
      </c>
      <c r="G35" s="74">
        <f>+SUMIFS(Data!$AL:$AL,Data!$E:$E,'T4 - OS6'!$A35,Data!$G:$G,'T4 - OS6'!$C35)</f>
        <v>0</v>
      </c>
      <c r="H35" s="74">
        <f>+SUMIFS(Data!$AT:$AT,Data!$E:$E,'T4 - OS6'!$A35,Data!$G:$G,'T4 - OS6'!$C35)</f>
        <v>0</v>
      </c>
      <c r="I35" s="74">
        <f>+SUMIFS(Data!$BB:$BB,Data!$E:$E,'T4 - OS6'!$A35,Data!$G:$G,'T4 - OS6'!$C35)</f>
        <v>0</v>
      </c>
      <c r="J35" s="128">
        <f t="shared" si="2"/>
        <v>0</v>
      </c>
    </row>
    <row r="36" spans="1:10" ht="16.2" x14ac:dyDescent="0.3">
      <c r="A36" t="s">
        <v>181</v>
      </c>
      <c r="C36" t="s">
        <v>191</v>
      </c>
      <c r="D36" s="118" t="s">
        <v>148</v>
      </c>
      <c r="E36" s="74">
        <f>+SUMIFS(Data!$V:$V,Data!$E:$E,'T4 - OS6'!$A36,Data!$G:$G,'T4 - OS6'!$C36)</f>
        <v>0</v>
      </c>
      <c r="F36" s="74">
        <f>+SUMIFS(Data!$AD:$AD,Data!$E:$E,'T4 - OS6'!$A36,Data!$G:$G,'T4 - OS6'!$C36)</f>
        <v>0</v>
      </c>
      <c r="G36" s="74">
        <f>+SUMIFS(Data!$AL:$AL,Data!$E:$E,'T4 - OS6'!$A36,Data!$G:$G,'T4 - OS6'!$C36)</f>
        <v>0</v>
      </c>
      <c r="H36" s="74">
        <f>+SUMIFS(Data!$AT:$AT,Data!$E:$E,'T4 - OS6'!$A36,Data!$G:$G,'T4 - OS6'!$C36)</f>
        <v>0</v>
      </c>
      <c r="I36" s="74">
        <f>+SUMIFS(Data!$BB:$BB,Data!$E:$E,'T4 - OS6'!$A36,Data!$G:$G,'T4 - OS6'!$C36)</f>
        <v>0</v>
      </c>
      <c r="J36" s="128">
        <f t="shared" si="2"/>
        <v>0</v>
      </c>
    </row>
    <row r="37" spans="1:10" ht="16.2" x14ac:dyDescent="0.3">
      <c r="A37" t="s">
        <v>181</v>
      </c>
      <c r="C37" t="s">
        <v>165</v>
      </c>
      <c r="D37" s="116" t="s">
        <v>149</v>
      </c>
      <c r="E37" s="74">
        <f>+SUMIFS(Data!$V:$V,Data!$E:$E,'T4 - OS6'!$A37,Data!$G:$G,'T4 - OS6'!$C37)</f>
        <v>0</v>
      </c>
      <c r="F37" s="74">
        <f>+SUMIFS(Data!$AD:$AD,Data!$E:$E,'T4 - OS6'!$A37,Data!$G:$G,'T4 - OS6'!$C37)</f>
        <v>0</v>
      </c>
      <c r="G37" s="74">
        <f>+SUMIFS(Data!$AL:$AL,Data!$E:$E,'T4 - OS6'!$A37,Data!$G:$G,'T4 - OS6'!$C37)</f>
        <v>0</v>
      </c>
      <c r="H37" s="74">
        <f>+SUMIFS(Data!$AT:$AT,Data!$E:$E,'T4 - OS6'!$A37,Data!$G:$G,'T4 - OS6'!$C37)</f>
        <v>0</v>
      </c>
      <c r="I37" s="74">
        <f>+SUMIFS(Data!$BB:$BB,Data!$E:$E,'T4 - OS6'!$A37,Data!$G:$G,'T4 - OS6'!$C37)</f>
        <v>0</v>
      </c>
      <c r="J37" s="128">
        <f t="shared" si="2"/>
        <v>0</v>
      </c>
    </row>
    <row r="38" spans="1:10" ht="15" thickBot="1" x14ac:dyDescent="0.35">
      <c r="A38" t="s">
        <v>181</v>
      </c>
      <c r="C38" t="s">
        <v>163</v>
      </c>
      <c r="D38" s="119" t="s">
        <v>146</v>
      </c>
      <c r="E38" s="74">
        <f>+SUMIFS(Data!$V:$V,Data!$E:$E,'T4 - OS6'!$A38,Data!$G:$G,'T4 - OS6'!$C38)</f>
        <v>0</v>
      </c>
      <c r="F38" s="74">
        <f>+SUMIFS(Data!$AD:$AD,Data!$E:$E,'T4 - OS6'!$A38,Data!$G:$G,'T4 - OS6'!$C38)</f>
        <v>0</v>
      </c>
      <c r="G38" s="74">
        <f>+SUMIFS(Data!$AL:$AL,Data!$E:$E,'T4 - OS6'!$A38,Data!$G:$G,'T4 - OS6'!$C38)</f>
        <v>0</v>
      </c>
      <c r="H38" s="74">
        <f>+SUMIFS(Data!$AT:$AT,Data!$E:$E,'T4 - OS6'!$A38,Data!$G:$G,'T4 - OS6'!$C38)</f>
        <v>0</v>
      </c>
      <c r="I38" s="74">
        <f>+SUMIFS(Data!$BB:$BB,Data!$E:$E,'T4 - OS6'!$A38,Data!$G:$G,'T4 - OS6'!$C38)</f>
        <v>0</v>
      </c>
      <c r="J38" s="129">
        <f t="shared" si="2"/>
        <v>0</v>
      </c>
    </row>
    <row r="39" spans="1:10" ht="15" x14ac:dyDescent="0.3">
      <c r="D39" s="19" t="s">
        <v>12</v>
      </c>
    </row>
    <row r="40" spans="1:10" ht="5.0999999999999996" customHeight="1" x14ac:dyDescent="0.3"/>
  </sheetData>
  <mergeCells count="4">
    <mergeCell ref="D2:J2"/>
    <mergeCell ref="D3:J3"/>
    <mergeCell ref="D4:J4"/>
    <mergeCell ref="D24:D25"/>
  </mergeCells>
  <pageMargins left="0.7" right="0.7" top="0.75" bottom="0.75" header="0.3" footer="0.3"/>
  <pageSetup paperSize="9" scale="6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7"/>
  <dimension ref="A1:K40"/>
  <sheetViews>
    <sheetView showGridLines="0" topLeftCell="E7" zoomScale="160" zoomScaleNormal="160" workbookViewId="0">
      <selection activeCell="A2" sqref="A2"/>
    </sheetView>
  </sheetViews>
  <sheetFormatPr baseColWidth="10" defaultColWidth="0" defaultRowHeight="14.4" zeroHeight="1" x14ac:dyDescent="0.3"/>
  <cols>
    <col min="1" max="2" width="4.88671875" customWidth="1"/>
    <col min="3" max="3" width="4.77734375" customWidth="1"/>
    <col min="4" max="4" width="34.77734375" customWidth="1"/>
    <col min="5" max="10" width="15.21875" customWidth="1"/>
    <col min="11" max="11" width="1.77734375" customWidth="1"/>
    <col min="12" max="16384" width="11.44140625" hidden="1"/>
  </cols>
  <sheetData>
    <row r="1" spans="1:10" ht="5.0999999999999996" customHeight="1" thickBot="1" x14ac:dyDescent="0.35"/>
    <row r="2" spans="1:10" ht="15" thickBot="1" x14ac:dyDescent="0.35">
      <c r="D2" s="147" t="s">
        <v>23</v>
      </c>
      <c r="E2" s="148"/>
      <c r="F2" s="148"/>
      <c r="G2" s="148"/>
      <c r="H2" s="148"/>
      <c r="I2" s="148"/>
      <c r="J2" s="149"/>
    </row>
    <row r="3" spans="1:10" ht="30" customHeight="1" x14ac:dyDescent="0.3">
      <c r="D3" s="181" t="s">
        <v>21</v>
      </c>
      <c r="E3" s="182"/>
      <c r="F3" s="182"/>
      <c r="G3" s="182"/>
      <c r="H3" s="182"/>
      <c r="I3" s="182"/>
      <c r="J3" s="183"/>
    </row>
    <row r="4" spans="1:10" ht="65.099999999999994" customHeight="1" thickBot="1" x14ac:dyDescent="0.35">
      <c r="D4" s="196" t="s">
        <v>22</v>
      </c>
      <c r="E4" s="185"/>
      <c r="F4" s="185"/>
      <c r="G4" s="185"/>
      <c r="H4" s="185"/>
      <c r="I4" s="185"/>
      <c r="J4" s="186"/>
    </row>
    <row r="5" spans="1:10" ht="5.0999999999999996" customHeight="1" thickBot="1" x14ac:dyDescent="0.35"/>
    <row r="6" spans="1:10" x14ac:dyDescent="0.3">
      <c r="D6" s="1" t="s">
        <v>1</v>
      </c>
      <c r="E6" s="2">
        <v>2022</v>
      </c>
      <c r="F6" s="2">
        <v>2023</v>
      </c>
      <c r="G6" s="2">
        <v>2024</v>
      </c>
      <c r="H6" s="2">
        <v>2025</v>
      </c>
      <c r="I6" s="2">
        <v>2026</v>
      </c>
      <c r="J6" s="3" t="s">
        <v>2</v>
      </c>
    </row>
    <row r="7" spans="1:10" x14ac:dyDescent="0.3">
      <c r="D7" s="28" t="s">
        <v>24</v>
      </c>
      <c r="E7" s="29">
        <f>SUM(E8+E9+E10)</f>
        <v>0</v>
      </c>
      <c r="F7" s="29">
        <f>SUM(F8+F9+F10)</f>
        <v>0</v>
      </c>
      <c r="G7" s="29">
        <f>SUM(G8+G9+G10)</f>
        <v>0</v>
      </c>
      <c r="H7" s="29">
        <f>SUM(H8+H9+H10)</f>
        <v>0</v>
      </c>
      <c r="I7" s="29">
        <f>SUM(I8+I9+I10)</f>
        <v>0</v>
      </c>
      <c r="J7" s="30">
        <f t="shared" ref="J7:J22" si="0">SUM(E7+F7+G7+H7+I7)</f>
        <v>0</v>
      </c>
    </row>
    <row r="8" spans="1:10" x14ac:dyDescent="0.3">
      <c r="A8" t="s">
        <v>157</v>
      </c>
      <c r="B8" t="s">
        <v>156</v>
      </c>
      <c r="C8" t="s">
        <v>180</v>
      </c>
      <c r="D8" s="14" t="s">
        <v>25</v>
      </c>
      <c r="E8" s="11">
        <f>+SUMIFS(Data!$V:$V,Data!$E:$E,'T4 - OS7'!$A8,Data!$D:$D,'T4 - OS7'!$B8,Data!$F:$F,'T4 - OS7'!$C8)</f>
        <v>0</v>
      </c>
      <c r="F8" s="11">
        <f>+SUMIFS(Data!$AD:$AD,Data!$E:$E,'T4 - OS7'!$A8,Data!$D:$D,'T4 - OS7'!$B8,Data!$F:$F,'T4 - OS7'!$C8)</f>
        <v>0</v>
      </c>
      <c r="G8" s="11">
        <f>+SUMIFS(Data!$AL:$AL,Data!$E:$E,'T4 - OS7'!$A8,Data!$D:$D,'T4 - OS7'!$B8,Data!$F:$F,'T4 - OS7'!$C8)</f>
        <v>0</v>
      </c>
      <c r="H8" s="11">
        <f>+SUMIFS(Data!$AT:$AT,Data!$E:$E,'T4 - OS7'!$A8,Data!$D:$D,'T4 - OS7'!$B8,Data!$F:$F,'T4 - OS7'!$C8)</f>
        <v>0</v>
      </c>
      <c r="I8" s="11">
        <f>+SUMIFS(Data!$BB:$BB,Data!$E:$E,'T4 - OS7'!$A8,Data!$D:$D,'T4 - OS7'!$B8,Data!$F:$F,'T4 - OS7'!$C8)</f>
        <v>0</v>
      </c>
      <c r="J8" s="12">
        <f t="shared" si="0"/>
        <v>0</v>
      </c>
    </row>
    <row r="9" spans="1:10" x14ac:dyDescent="0.3">
      <c r="A9" t="s">
        <v>157</v>
      </c>
      <c r="B9" t="s">
        <v>156</v>
      </c>
      <c r="C9" t="s">
        <v>178</v>
      </c>
      <c r="D9" s="14" t="s">
        <v>26</v>
      </c>
      <c r="E9" s="11">
        <f>+SUMIFS(Data!$V:$V,Data!$E:$E,'T4 - OS7'!$A9,Data!$D:$D,'T4 - OS7'!$B9,Data!$F:$F,'T4 - OS7'!$C9)</f>
        <v>0</v>
      </c>
      <c r="F9" s="11">
        <f>+SUMIFS(Data!$AD:$AD,Data!$E:$E,'T4 - OS7'!$A9,Data!$D:$D,'T4 - OS7'!$B9,Data!$F:$F,'T4 - OS7'!$C9)</f>
        <v>0</v>
      </c>
      <c r="G9" s="11">
        <f>+SUMIFS(Data!$AL:$AL,Data!$E:$E,'T4 - OS7'!$A9,Data!$D:$D,'T4 - OS7'!$B9,Data!$F:$F,'T4 - OS7'!$C9)</f>
        <v>0</v>
      </c>
      <c r="H9" s="11">
        <f>+SUMIFS(Data!$AT:$AT,Data!$E:$E,'T4 - OS7'!$A9,Data!$D:$D,'T4 - OS7'!$B9,Data!$F:$F,'T4 - OS7'!$C9)</f>
        <v>0</v>
      </c>
      <c r="I9" s="11">
        <f>+SUMIFS(Data!$BB:$BB,Data!$E:$E,'T4 - OS7'!$A9,Data!$D:$D,'T4 - OS7'!$B9,Data!$F:$F,'T4 - OS7'!$C9)</f>
        <v>0</v>
      </c>
      <c r="J9" s="12">
        <f t="shared" si="0"/>
        <v>0</v>
      </c>
    </row>
    <row r="10" spans="1:10" ht="16.2" x14ac:dyDescent="0.3">
      <c r="A10" t="s">
        <v>157</v>
      </c>
      <c r="B10" t="s">
        <v>156</v>
      </c>
      <c r="C10" t="s">
        <v>179</v>
      </c>
      <c r="D10" s="14" t="s">
        <v>27</v>
      </c>
      <c r="E10" s="11">
        <f>+SUMIFS(Data!$V:$V,Data!$E:$E,'T4 - OS7'!$A10,Data!$D:$D,'T4 - OS7'!$B10,Data!$F:$F,'T4 - OS7'!$C10)</f>
        <v>0</v>
      </c>
      <c r="F10" s="11">
        <f>+SUMIFS(Data!$AD:$AD,Data!$E:$E,'T4 - OS7'!$A10,Data!$D:$D,'T4 - OS7'!$B10,Data!$F:$F,'T4 - OS7'!$C10)</f>
        <v>0</v>
      </c>
      <c r="G10" s="11">
        <f>+SUMIFS(Data!$AL:$AL,Data!$E:$E,'T4 - OS7'!$A10,Data!$D:$D,'T4 - OS7'!$B10,Data!$F:$F,'T4 - OS7'!$C10)</f>
        <v>0</v>
      </c>
      <c r="H10" s="11">
        <f>+SUMIFS(Data!$AT:$AT,Data!$E:$E,'T4 - OS7'!$A10,Data!$D:$D,'T4 - OS7'!$B10,Data!$F:$F,'T4 - OS7'!$C10)</f>
        <v>0</v>
      </c>
      <c r="I10" s="11">
        <f>+SUMIFS(Data!$BB:$BB,Data!$E:$E,'T4 - OS7'!$A10,Data!$D:$D,'T4 - OS7'!$B10,Data!$F:$F,'T4 - OS7'!$C10)</f>
        <v>0</v>
      </c>
      <c r="J10" s="12">
        <f t="shared" si="0"/>
        <v>0</v>
      </c>
    </row>
    <row r="11" spans="1:10" x14ac:dyDescent="0.3">
      <c r="D11" s="28" t="s">
        <v>28</v>
      </c>
      <c r="E11" s="29">
        <f>SUM(E12+E13+E14)</f>
        <v>0</v>
      </c>
      <c r="F11" s="29">
        <f>SUM(F12+F13+F14)</f>
        <v>0</v>
      </c>
      <c r="G11" s="29">
        <f>SUM(G12+G13+G14)</f>
        <v>0</v>
      </c>
      <c r="H11" s="29">
        <f>SUM(H12+H13+H14)</f>
        <v>0</v>
      </c>
      <c r="I11" s="29">
        <f>SUM(I12+I13+I14)</f>
        <v>0</v>
      </c>
      <c r="J11" s="30">
        <f t="shared" si="0"/>
        <v>0</v>
      </c>
    </row>
    <row r="12" spans="1:10" x14ac:dyDescent="0.3">
      <c r="A12" t="s">
        <v>157</v>
      </c>
      <c r="B12" t="s">
        <v>152</v>
      </c>
      <c r="C12" t="s">
        <v>180</v>
      </c>
      <c r="D12" s="14" t="s">
        <v>29</v>
      </c>
      <c r="E12" s="11">
        <f>+SUMIFS(Data!$V:$V,Data!$E:$E,'T4 - OS7'!$A12,Data!$D:$D,'T4 - OS7'!$B12,Data!$F:$F,'T4 - OS7'!$C12)</f>
        <v>0</v>
      </c>
      <c r="F12" s="11">
        <f>+SUMIFS(Data!$AD:$AD,Data!$E:$E,'T4 - OS7'!$A12,Data!$D:$D,'T4 - OS7'!$B12,Data!$F:$F,'T4 - OS7'!$C12)</f>
        <v>0</v>
      </c>
      <c r="G12" s="11">
        <f>+SUMIFS(Data!$AL:$AL,Data!$E:$E,'T4 - OS7'!$A12,Data!$D:$D,'T4 - OS7'!$B12,Data!$F:$F,'T4 - OS7'!$C12)</f>
        <v>0</v>
      </c>
      <c r="H12" s="11">
        <f>+SUMIFS(Data!$AT:$AT,Data!$E:$E,'T4 - OS7'!$A12,Data!$D:$D,'T4 - OS7'!$B12,Data!$F:$F,'T4 - OS7'!$C12)</f>
        <v>0</v>
      </c>
      <c r="I12" s="11">
        <f>+SUMIFS(Data!$BB:$BB,Data!$E:$E,'T4 - OS7'!$A12,Data!$D:$D,'T4 - OS7'!$B12,Data!$F:$F,'T4 - OS7'!$C12)</f>
        <v>0</v>
      </c>
      <c r="J12" s="12">
        <f t="shared" si="0"/>
        <v>0</v>
      </c>
    </row>
    <row r="13" spans="1:10" x14ac:dyDescent="0.3">
      <c r="A13" t="s">
        <v>157</v>
      </c>
      <c r="B13" t="s">
        <v>152</v>
      </c>
      <c r="C13" t="s">
        <v>178</v>
      </c>
      <c r="D13" s="14" t="s">
        <v>30</v>
      </c>
      <c r="E13" s="11">
        <f>+SUMIFS(Data!$V:$V,Data!$E:$E,'T4 - OS7'!$A13,Data!$D:$D,'T4 - OS7'!$B13,Data!$F:$F,'T4 - OS7'!$C13)</f>
        <v>0</v>
      </c>
      <c r="F13" s="11">
        <f>+SUMIFS(Data!$AD:$AD,Data!$E:$E,'T4 - OS7'!$A13,Data!$D:$D,'T4 - OS7'!$B13,Data!$F:$F,'T4 - OS7'!$C13)</f>
        <v>0</v>
      </c>
      <c r="G13" s="11">
        <f>+SUMIFS(Data!$AL:$AL,Data!$E:$E,'T4 - OS7'!$A13,Data!$D:$D,'T4 - OS7'!$B13,Data!$F:$F,'T4 - OS7'!$C13)</f>
        <v>0</v>
      </c>
      <c r="H13" s="11">
        <f>+SUMIFS(Data!$AT:$AT,Data!$E:$E,'T4 - OS7'!$A13,Data!$D:$D,'T4 - OS7'!$B13,Data!$F:$F,'T4 - OS7'!$C13)</f>
        <v>0</v>
      </c>
      <c r="I13" s="11">
        <f>+SUMIFS(Data!$BB:$BB,Data!$E:$E,'T4 - OS7'!$A13,Data!$D:$D,'T4 - OS7'!$B13,Data!$F:$F,'T4 - OS7'!$C13)</f>
        <v>0</v>
      </c>
      <c r="J13" s="12">
        <f t="shared" si="0"/>
        <v>0</v>
      </c>
    </row>
    <row r="14" spans="1:10" ht="16.2" x14ac:dyDescent="0.3">
      <c r="A14" t="s">
        <v>157</v>
      </c>
      <c r="B14" t="s">
        <v>152</v>
      </c>
      <c r="C14" t="s">
        <v>179</v>
      </c>
      <c r="D14" s="14" t="s">
        <v>31</v>
      </c>
      <c r="E14" s="11">
        <f>+SUMIFS(Data!$V:$V,Data!$E:$E,'T4 - OS7'!$A14,Data!$D:$D,'T4 - OS7'!$B14,Data!$F:$F,'T4 - OS7'!$C14)</f>
        <v>0</v>
      </c>
      <c r="F14" s="11">
        <f>+SUMIFS(Data!$AD:$AD,Data!$E:$E,'T4 - OS7'!$A14,Data!$D:$D,'T4 - OS7'!$B14,Data!$F:$F,'T4 - OS7'!$C14)</f>
        <v>0</v>
      </c>
      <c r="G14" s="11">
        <f>+SUMIFS(Data!$AL:$AL,Data!$E:$E,'T4 - OS7'!$A14,Data!$D:$D,'T4 - OS7'!$B14,Data!$F:$F,'T4 - OS7'!$C14)</f>
        <v>0</v>
      </c>
      <c r="H14" s="11">
        <f>+SUMIFS(Data!$AT:$AT,Data!$E:$E,'T4 - OS7'!$A14,Data!$D:$D,'T4 - OS7'!$B14,Data!$F:$F,'T4 - OS7'!$C14)</f>
        <v>0</v>
      </c>
      <c r="I14" s="11">
        <f>+SUMIFS(Data!$BB:$BB,Data!$E:$E,'T4 - OS7'!$A14,Data!$D:$D,'T4 - OS7'!$B14,Data!$F:$F,'T4 - OS7'!$C14)</f>
        <v>0</v>
      </c>
      <c r="J14" s="12">
        <f t="shared" si="0"/>
        <v>0</v>
      </c>
    </row>
    <row r="15" spans="1:10" x14ac:dyDescent="0.3">
      <c r="D15" s="28" t="s">
        <v>37</v>
      </c>
      <c r="E15" s="29">
        <f>SUM(E16+E17+E18)</f>
        <v>0</v>
      </c>
      <c r="F15" s="29">
        <f>SUM(F16+F17+F18)</f>
        <v>0</v>
      </c>
      <c r="G15" s="29">
        <f>SUM(G16+G17+G18)</f>
        <v>0</v>
      </c>
      <c r="H15" s="29">
        <f>SUM(H16+H17+H18)</f>
        <v>0</v>
      </c>
      <c r="I15" s="29">
        <f>SUM(I16+I17+I18)</f>
        <v>0</v>
      </c>
      <c r="J15" s="30">
        <f t="shared" si="0"/>
        <v>0</v>
      </c>
    </row>
    <row r="16" spans="1:10" x14ac:dyDescent="0.3">
      <c r="A16" t="s">
        <v>157</v>
      </c>
      <c r="B16" t="s">
        <v>207</v>
      </c>
      <c r="C16" t="s">
        <v>180</v>
      </c>
      <c r="D16" s="14" t="s">
        <v>10</v>
      </c>
      <c r="E16" s="11">
        <f>+SUMIFS(Data!$V:$V,Data!$E:$E,'T4 - OS7'!$A16,Data!$D:$D,'T4 - OS7'!$B16,Data!$F:$F,'T4 - OS7'!$C16)</f>
        <v>0</v>
      </c>
      <c r="F16" s="11">
        <f>+SUMIFS(Data!$AD:$AD,Data!$E:$E,'T4 - OS7'!$A16,Data!$D:$D,'T4 - OS7'!$B16,Data!$F:$F,'T4 - OS7'!$C16)</f>
        <v>0</v>
      </c>
      <c r="G16" s="11">
        <f>+SUMIFS(Data!$AL:$AL,Data!$E:$E,'T4 - OS7'!$A16,Data!$D:$D,'T4 - OS7'!$B16,Data!$F:$F,'T4 - OS7'!$C16)</f>
        <v>0</v>
      </c>
      <c r="H16" s="11">
        <f>+SUMIFS(Data!$AT:$AT,Data!$E:$E,'T4 - OS7'!$A16,Data!$D:$D,'T4 - OS7'!$B16,Data!$F:$F,'T4 - OS7'!$C16)</f>
        <v>0</v>
      </c>
      <c r="I16" s="11">
        <f>+SUMIFS(Data!$BB:$BB,Data!$E:$E,'T4 - OS7'!$A16,Data!$D:$D,'T4 - OS7'!$B16,Data!$F:$F,'T4 - OS7'!$C16)</f>
        <v>0</v>
      </c>
      <c r="J16" s="12">
        <f t="shared" si="0"/>
        <v>0</v>
      </c>
    </row>
    <row r="17" spans="1:10" x14ac:dyDescent="0.3">
      <c r="A17" t="s">
        <v>157</v>
      </c>
      <c r="B17" t="s">
        <v>207</v>
      </c>
      <c r="C17" t="s">
        <v>178</v>
      </c>
      <c r="D17" s="14" t="s">
        <v>11</v>
      </c>
      <c r="E17" s="11">
        <f>+SUMIFS(Data!$V:$V,Data!$E:$E,'T4 - OS7'!$A17,Data!$D:$D,'T4 - OS7'!$B17,Data!$F:$F,'T4 - OS7'!$C17)</f>
        <v>0</v>
      </c>
      <c r="F17" s="11">
        <f>+SUMIFS(Data!$AD:$AD,Data!$E:$E,'T4 - OS7'!$A17,Data!$D:$D,'T4 - OS7'!$B17,Data!$F:$F,'T4 - OS7'!$C17)</f>
        <v>0</v>
      </c>
      <c r="G17" s="11">
        <f>+SUMIFS(Data!$AL:$AL,Data!$E:$E,'T4 - OS7'!$A17,Data!$D:$D,'T4 - OS7'!$B17,Data!$F:$F,'T4 - OS7'!$C17)</f>
        <v>0</v>
      </c>
      <c r="H17" s="11">
        <f>+SUMIFS(Data!$AT:$AT,Data!$E:$E,'T4 - OS7'!$A17,Data!$D:$D,'T4 - OS7'!$B17,Data!$F:$F,'T4 - OS7'!$C17)</f>
        <v>0</v>
      </c>
      <c r="I17" s="11">
        <f>+SUMIFS(Data!$BB:$BB,Data!$E:$E,'T4 - OS7'!$A17,Data!$D:$D,'T4 - OS7'!$B17,Data!$F:$F,'T4 - OS7'!$C17)</f>
        <v>0</v>
      </c>
      <c r="J17" s="12">
        <f t="shared" si="0"/>
        <v>0</v>
      </c>
    </row>
    <row r="18" spans="1:10" ht="16.2" x14ac:dyDescent="0.3">
      <c r="A18" t="s">
        <v>157</v>
      </c>
      <c r="B18" t="s">
        <v>207</v>
      </c>
      <c r="C18" t="s">
        <v>179</v>
      </c>
      <c r="D18" s="14" t="s">
        <v>32</v>
      </c>
      <c r="E18" s="11">
        <f>+SUMIFS(Data!$V:$V,Data!$E:$E,'T4 - OS7'!$A18,Data!$D:$D,'T4 - OS7'!$B18,Data!$F:$F,'T4 - OS7'!$C18)</f>
        <v>0</v>
      </c>
      <c r="F18" s="11">
        <f>+SUMIFS(Data!$AD:$AD,Data!$E:$E,'T4 - OS7'!$A18,Data!$D:$D,'T4 - OS7'!$B18,Data!$F:$F,'T4 - OS7'!$C18)</f>
        <v>0</v>
      </c>
      <c r="G18" s="11">
        <f>+SUMIFS(Data!$AL:$AL,Data!$E:$E,'T4 - OS7'!$A18,Data!$D:$D,'T4 - OS7'!$B18,Data!$F:$F,'T4 - OS7'!$C18)</f>
        <v>0</v>
      </c>
      <c r="H18" s="11">
        <f>+SUMIFS(Data!$AT:$AT,Data!$E:$E,'T4 - OS7'!$A18,Data!$D:$D,'T4 - OS7'!$B18,Data!$F:$F,'T4 - OS7'!$C18)</f>
        <v>0</v>
      </c>
      <c r="I18" s="11">
        <f>+SUMIFS(Data!$BB:$BB,Data!$E:$E,'T4 - OS7'!$A18,Data!$D:$D,'T4 - OS7'!$B18,Data!$F:$F,'T4 - OS7'!$C18)</f>
        <v>0</v>
      </c>
      <c r="J18" s="12">
        <f t="shared" si="0"/>
        <v>0</v>
      </c>
    </row>
    <row r="19" spans="1:10" x14ac:dyDescent="0.3">
      <c r="D19" s="28" t="s">
        <v>36</v>
      </c>
      <c r="E19" s="29">
        <f>SUM(E20+E21+E22)</f>
        <v>0</v>
      </c>
      <c r="F19" s="29">
        <f>SUM(F20+F21+F22)</f>
        <v>0</v>
      </c>
      <c r="G19" s="29">
        <f>SUM(G20+G21+G22)</f>
        <v>0</v>
      </c>
      <c r="H19" s="29">
        <f>SUM(H20+H21+H22)</f>
        <v>0</v>
      </c>
      <c r="I19" s="29">
        <f>SUM(I20+I21+I22)</f>
        <v>0</v>
      </c>
      <c r="J19" s="30">
        <f t="shared" si="0"/>
        <v>0</v>
      </c>
    </row>
    <row r="20" spans="1:10" x14ac:dyDescent="0.3">
      <c r="A20" t="s">
        <v>157</v>
      </c>
      <c r="B20" t="s">
        <v>208</v>
      </c>
      <c r="C20" t="s">
        <v>180</v>
      </c>
      <c r="D20" s="14" t="s">
        <v>33</v>
      </c>
      <c r="E20" s="11">
        <f>+SUMIFS(Data!$V:$V,Data!$E:$E,'T4 - OS7'!$A20,Data!$D:$D,'T4 - OS7'!$B20,Data!$F:$F,'T4 - OS7'!$C20)</f>
        <v>0</v>
      </c>
      <c r="F20" s="11">
        <f>+SUMIFS(Data!$AD:$AD,Data!$E:$E,'T4 - OS7'!$A20,Data!$D:$D,'T4 - OS7'!$B20,Data!$F:$F,'T4 - OS7'!$C20)</f>
        <v>0</v>
      </c>
      <c r="G20" s="11">
        <f>+SUMIFS(Data!$AL:$AL,Data!$E:$E,'T4 - OS7'!$A20,Data!$D:$D,'T4 - OS7'!$B20,Data!$F:$F,'T4 - OS7'!$C20)</f>
        <v>0</v>
      </c>
      <c r="H20" s="11">
        <f>+SUMIFS(Data!$AT:$AT,Data!$E:$E,'T4 - OS7'!$A20,Data!$D:$D,'T4 - OS7'!$B20,Data!$F:$F,'T4 - OS7'!$C20)</f>
        <v>0</v>
      </c>
      <c r="I20" s="11">
        <f>+SUMIFS(Data!$BB:$BB,Data!$E:$E,'T4 - OS7'!$A20,Data!$D:$D,'T4 - OS7'!$B20,Data!$F:$F,'T4 - OS7'!$C20)</f>
        <v>0</v>
      </c>
      <c r="J20" s="12">
        <f t="shared" si="0"/>
        <v>0</v>
      </c>
    </row>
    <row r="21" spans="1:10" x14ac:dyDescent="0.3">
      <c r="A21" t="s">
        <v>157</v>
      </c>
      <c r="B21" t="s">
        <v>208</v>
      </c>
      <c r="C21" t="s">
        <v>178</v>
      </c>
      <c r="D21" s="14" t="s">
        <v>34</v>
      </c>
      <c r="E21" s="11">
        <f>+SUMIFS(Data!$V:$V,Data!$E:$E,'T4 - OS7'!$A21,Data!$D:$D,'T4 - OS7'!$B21,Data!$F:$F,'T4 - OS7'!$C21)</f>
        <v>0</v>
      </c>
      <c r="F21" s="11">
        <f>+SUMIFS(Data!$AD:$AD,Data!$E:$E,'T4 - OS7'!$A21,Data!$D:$D,'T4 - OS7'!$B21,Data!$F:$F,'T4 - OS7'!$C21)</f>
        <v>0</v>
      </c>
      <c r="G21" s="11">
        <f>+SUMIFS(Data!$AL:$AL,Data!$E:$E,'T4 - OS7'!$A21,Data!$D:$D,'T4 - OS7'!$B21,Data!$F:$F,'T4 - OS7'!$C21)</f>
        <v>0</v>
      </c>
      <c r="H21" s="11">
        <f>+SUMIFS(Data!$AT:$AT,Data!$E:$E,'T4 - OS7'!$A21,Data!$D:$D,'T4 - OS7'!$B21,Data!$F:$F,'T4 - OS7'!$C21)</f>
        <v>0</v>
      </c>
      <c r="I21" s="11">
        <f>+SUMIFS(Data!$BB:$BB,Data!$E:$E,'T4 - OS7'!$A21,Data!$D:$D,'T4 - OS7'!$B21,Data!$F:$F,'T4 - OS7'!$C21)</f>
        <v>0</v>
      </c>
      <c r="J21" s="12">
        <f t="shared" si="0"/>
        <v>0</v>
      </c>
    </row>
    <row r="22" spans="1:10" ht="16.8" thickBot="1" x14ac:dyDescent="0.35">
      <c r="A22" t="s">
        <v>157</v>
      </c>
      <c r="B22" t="s">
        <v>208</v>
      </c>
      <c r="C22" t="s">
        <v>179</v>
      </c>
      <c r="D22" s="15" t="s">
        <v>35</v>
      </c>
      <c r="E22" s="11">
        <f>+SUMIFS(Data!$V:$V,Data!$E:$E,'T4 - OS7'!$A22,Data!$D:$D,'T4 - OS7'!$B22,Data!$F:$F,'T4 - OS7'!$C22)</f>
        <v>0</v>
      </c>
      <c r="F22" s="11">
        <f>+SUMIFS(Data!$AD:$AD,Data!$E:$E,'T4 - OS7'!$A22,Data!$D:$D,'T4 - OS7'!$B22,Data!$F:$F,'T4 - OS7'!$C22)</f>
        <v>0</v>
      </c>
      <c r="G22" s="11">
        <f>+SUMIFS(Data!$AL:$AL,Data!$E:$E,'T4 - OS7'!$A22,Data!$D:$D,'T4 - OS7'!$B22,Data!$F:$F,'T4 - OS7'!$C22)</f>
        <v>0</v>
      </c>
      <c r="H22" s="11">
        <f>+SUMIFS(Data!$AT:$AT,Data!$E:$E,'T4 - OS7'!$A22,Data!$D:$D,'T4 - OS7'!$B22,Data!$F:$F,'T4 - OS7'!$C22)</f>
        <v>0</v>
      </c>
      <c r="I22" s="11">
        <f>+SUMIFS(Data!$BB:$BB,Data!$E:$E,'T4 - OS7'!$A22,Data!$D:$D,'T4 - OS7'!$B22,Data!$F:$F,'T4 - OS7'!$C22)</f>
        <v>0</v>
      </c>
      <c r="J22" s="17">
        <f t="shared" si="0"/>
        <v>0</v>
      </c>
    </row>
    <row r="23" spans="1:10" ht="5.0999999999999996" customHeight="1" thickBot="1" x14ac:dyDescent="0.35"/>
    <row r="24" spans="1:10" x14ac:dyDescent="0.3">
      <c r="D24" s="197" t="s">
        <v>40</v>
      </c>
      <c r="E24" s="34">
        <v>2022</v>
      </c>
      <c r="F24" s="34">
        <v>2023</v>
      </c>
      <c r="G24" s="34">
        <v>2024</v>
      </c>
      <c r="H24" s="34">
        <v>2025</v>
      </c>
      <c r="I24" s="34">
        <v>2026</v>
      </c>
      <c r="J24" s="35" t="s">
        <v>2</v>
      </c>
    </row>
    <row r="25" spans="1:10" x14ac:dyDescent="0.3">
      <c r="D25" s="198"/>
      <c r="E25" s="26">
        <f t="shared" ref="E25:J25" si="1">SUM(E26+E30+E34)</f>
        <v>0</v>
      </c>
      <c r="F25" s="26">
        <f t="shared" si="1"/>
        <v>0</v>
      </c>
      <c r="G25" s="26">
        <f t="shared" si="1"/>
        <v>0</v>
      </c>
      <c r="H25" s="26">
        <f t="shared" si="1"/>
        <v>0</v>
      </c>
      <c r="I25" s="26">
        <f t="shared" si="1"/>
        <v>0</v>
      </c>
      <c r="J25" s="26">
        <f t="shared" si="1"/>
        <v>0</v>
      </c>
    </row>
    <row r="26" spans="1:10" x14ac:dyDescent="0.3">
      <c r="D26" s="122" t="s">
        <v>38</v>
      </c>
      <c r="E26" s="123">
        <f>SUM(E27+E28+E29)</f>
        <v>0</v>
      </c>
      <c r="F26" s="123">
        <f>SUM(F27+F28+F29)</f>
        <v>0</v>
      </c>
      <c r="G26" s="123">
        <f>SUM(G27+G28+G29)</f>
        <v>0</v>
      </c>
      <c r="H26" s="123">
        <f>SUM(H27+H28+H29)</f>
        <v>0</v>
      </c>
      <c r="I26" s="123">
        <f>SUM(I27+I28+I29)</f>
        <v>0</v>
      </c>
      <c r="J26" s="124">
        <f t="shared" ref="J26:J38" si="2">SUM(E26+F26+G26+H26+I26)</f>
        <v>0</v>
      </c>
    </row>
    <row r="27" spans="1:10" x14ac:dyDescent="0.3">
      <c r="A27" t="s">
        <v>157</v>
      </c>
      <c r="C27" t="s">
        <v>176</v>
      </c>
      <c r="D27" s="117" t="s">
        <v>141</v>
      </c>
      <c r="E27" s="74">
        <f>+SUMIFS(Data!$V:$V,Data!$E:$E,'T4 - OS7'!$A27,Data!$G:$G,'T4 - OS7'!$C27)</f>
        <v>0</v>
      </c>
      <c r="F27" s="74">
        <f>+SUMIFS(Data!$AD:$AD,Data!$E:$E,'T4 - OS7'!$A27,Data!$G:$G,'T4 - OS7'!$C27)</f>
        <v>0</v>
      </c>
      <c r="G27" s="74">
        <f>+SUMIFS(Data!$AL:$AL,Data!$E:$E,'T4 - OS7'!$A27,Data!$G:$G,'T4 - OS7'!$C27)</f>
        <v>0</v>
      </c>
      <c r="H27" s="74">
        <f>+SUMIFS(Data!$AT:$AT,Data!$E:$E,'T4 - OS7'!$A27,Data!$G:$G,'T4 - OS7'!$C27)</f>
        <v>0</v>
      </c>
      <c r="I27" s="74">
        <f>+SUMIFS(Data!$BB:$BB,Data!$E:$E,'T4 - OS7'!$A27,Data!$G:$G,'T4 - OS7'!$C27)</f>
        <v>0</v>
      </c>
      <c r="J27" s="127">
        <f t="shared" si="2"/>
        <v>0</v>
      </c>
    </row>
    <row r="28" spans="1:10" x14ac:dyDescent="0.3">
      <c r="A28" t="s">
        <v>157</v>
      </c>
      <c r="C28" t="s">
        <v>173</v>
      </c>
      <c r="D28" s="117" t="s">
        <v>142</v>
      </c>
      <c r="E28" s="74">
        <f>+SUMIFS(Data!$V:$V,Data!$E:$E,'T4 - OS7'!$A28,Data!$G:$G,'T4 - OS7'!$C28)</f>
        <v>0</v>
      </c>
      <c r="F28" s="74">
        <f>+SUMIFS(Data!$AD:$AD,Data!$E:$E,'T4 - OS7'!$A28,Data!$G:$G,'T4 - OS7'!$C28)</f>
        <v>0</v>
      </c>
      <c r="G28" s="74">
        <f>+SUMIFS(Data!$AL:$AL,Data!$E:$E,'T4 - OS7'!$A28,Data!$G:$G,'T4 - OS7'!$C28)</f>
        <v>0</v>
      </c>
      <c r="H28" s="74">
        <f>+SUMIFS(Data!$AT:$AT,Data!$E:$E,'T4 - OS7'!$A28,Data!$G:$G,'T4 - OS7'!$C28)</f>
        <v>0</v>
      </c>
      <c r="I28" s="74">
        <f>+SUMIFS(Data!$BB:$BB,Data!$E:$E,'T4 - OS7'!$A28,Data!$G:$G,'T4 - OS7'!$C28)</f>
        <v>0</v>
      </c>
      <c r="J28" s="127">
        <f t="shared" si="2"/>
        <v>0</v>
      </c>
    </row>
    <row r="29" spans="1:10" x14ac:dyDescent="0.3">
      <c r="A29" t="s">
        <v>157</v>
      </c>
      <c r="C29" t="s">
        <v>164</v>
      </c>
      <c r="D29" s="117" t="s">
        <v>143</v>
      </c>
      <c r="E29" s="74">
        <f>+SUMIFS(Data!$V:$V,Data!$E:$E,'T4 - OS7'!$A29,Data!$G:$G,'T4 - OS7'!$C29)</f>
        <v>0</v>
      </c>
      <c r="F29" s="74">
        <f>+SUMIFS(Data!$AD:$AD,Data!$E:$E,'T4 - OS7'!$A29,Data!$G:$G,'T4 - OS7'!$C29)</f>
        <v>0</v>
      </c>
      <c r="G29" s="74">
        <f>+SUMIFS(Data!$AL:$AL,Data!$E:$E,'T4 - OS7'!$A29,Data!$G:$G,'T4 - OS7'!$C29)</f>
        <v>0</v>
      </c>
      <c r="H29" s="74">
        <f>+SUMIFS(Data!$AT:$AT,Data!$E:$E,'T4 - OS7'!$A29,Data!$G:$G,'T4 - OS7'!$C29)</f>
        <v>0</v>
      </c>
      <c r="I29" s="74">
        <f>+SUMIFS(Data!$BB:$BB,Data!$E:$E,'T4 - OS7'!$A29,Data!$G:$G,'T4 - OS7'!$C29)</f>
        <v>0</v>
      </c>
      <c r="J29" s="127">
        <f t="shared" si="2"/>
        <v>0</v>
      </c>
    </row>
    <row r="30" spans="1:10" x14ac:dyDescent="0.3">
      <c r="D30" s="122" t="s">
        <v>39</v>
      </c>
      <c r="E30" s="123">
        <f>SUM(E31+E32+E33)</f>
        <v>0</v>
      </c>
      <c r="F30" s="123">
        <f>SUM(F31+F32+F33)</f>
        <v>0</v>
      </c>
      <c r="G30" s="123">
        <f>SUM(G31+G32+G33)</f>
        <v>0</v>
      </c>
      <c r="H30" s="123">
        <f>SUM(H31+H32+H33)</f>
        <v>0</v>
      </c>
      <c r="I30" s="123">
        <f>SUM(I31+I32+I33)</f>
        <v>0</v>
      </c>
      <c r="J30" s="124">
        <f t="shared" si="2"/>
        <v>0</v>
      </c>
    </row>
    <row r="31" spans="1:10" x14ac:dyDescent="0.3">
      <c r="A31" t="s">
        <v>157</v>
      </c>
      <c r="C31" t="s">
        <v>159</v>
      </c>
      <c r="D31" s="116" t="s">
        <v>144</v>
      </c>
      <c r="E31" s="74">
        <f>+SUMIFS(Data!$V:$V,Data!$E:$E,'T4 - OS7'!$A31,Data!$G:$G,'T4 - OS7'!$C31)</f>
        <v>0</v>
      </c>
      <c r="F31" s="74">
        <f>+SUMIFS(Data!$AD:$AD,Data!$E:$E,'T4 - OS7'!$A31,Data!$G:$G,'T4 - OS7'!$C31)</f>
        <v>0</v>
      </c>
      <c r="G31" s="74">
        <f>+SUMIFS(Data!$AL:$AL,Data!$E:$E,'T4 - OS7'!$A31,Data!$G:$G,'T4 - OS7'!$C31)</f>
        <v>0</v>
      </c>
      <c r="H31" s="74">
        <f>+SUMIFS(Data!$AT:$AT,Data!$E:$E,'T4 - OS7'!$A31,Data!$G:$G,'T4 - OS7'!$C31)</f>
        <v>0</v>
      </c>
      <c r="I31" s="74">
        <f>+SUMIFS(Data!$BB:$BB,Data!$E:$E,'T4 - OS7'!$A31,Data!$G:$G,'T4 - OS7'!$C31)</f>
        <v>0</v>
      </c>
      <c r="J31" s="128">
        <f t="shared" si="2"/>
        <v>0</v>
      </c>
    </row>
    <row r="32" spans="1:10" x14ac:dyDescent="0.3">
      <c r="A32" t="s">
        <v>157</v>
      </c>
      <c r="C32" t="s">
        <v>188</v>
      </c>
      <c r="D32" s="116" t="s">
        <v>145</v>
      </c>
      <c r="E32" s="74">
        <f>+SUMIFS(Data!$V:$V,Data!$E:$E,'T4 - OS7'!$A32,Data!$G:$G,'T4 - OS7'!$C32)</f>
        <v>0</v>
      </c>
      <c r="F32" s="74">
        <f>+SUMIFS(Data!$AD:$AD,Data!$E:$E,'T4 - OS7'!$A32,Data!$G:$G,'T4 - OS7'!$C32)</f>
        <v>0</v>
      </c>
      <c r="G32" s="74">
        <f>+SUMIFS(Data!$AL:$AL,Data!$E:$E,'T4 - OS7'!$A32,Data!$G:$G,'T4 - OS7'!$C32)</f>
        <v>0</v>
      </c>
      <c r="H32" s="74">
        <f>+SUMIFS(Data!$AT:$AT,Data!$E:$E,'T4 - OS7'!$A32,Data!$G:$G,'T4 - OS7'!$C32)</f>
        <v>0</v>
      </c>
      <c r="I32" s="74">
        <f>+SUMIFS(Data!$BB:$BB,Data!$E:$E,'T4 - OS7'!$A32,Data!$G:$G,'T4 - OS7'!$C32)</f>
        <v>0</v>
      </c>
      <c r="J32" s="128">
        <f t="shared" si="2"/>
        <v>0</v>
      </c>
    </row>
    <row r="33" spans="1:10" x14ac:dyDescent="0.3">
      <c r="A33" t="s">
        <v>157</v>
      </c>
      <c r="C33" t="s">
        <v>161</v>
      </c>
      <c r="D33" s="116" t="s">
        <v>143</v>
      </c>
      <c r="E33" s="74">
        <f>+SUMIFS(Data!$V:$V,Data!$E:$E,'T4 - OS7'!$A33,Data!$G:$G,'T4 - OS7'!$C33)</f>
        <v>0</v>
      </c>
      <c r="F33" s="74">
        <f>+SUMIFS(Data!$AD:$AD,Data!$E:$E,'T4 - OS7'!$A33,Data!$G:$G,'T4 - OS7'!$C33)</f>
        <v>0</v>
      </c>
      <c r="G33" s="74">
        <f>+SUMIFS(Data!$AL:$AL,Data!$E:$E,'T4 - OS7'!$A33,Data!$G:$G,'T4 - OS7'!$C33)</f>
        <v>0</v>
      </c>
      <c r="H33" s="74">
        <f>+SUMIFS(Data!$AT:$AT,Data!$E:$E,'T4 - OS7'!$A33,Data!$G:$G,'T4 - OS7'!$C33)</f>
        <v>0</v>
      </c>
      <c r="I33" s="74">
        <f>+SUMIFS(Data!$BB:$BB,Data!$E:$E,'T4 - OS7'!$A33,Data!$G:$G,'T4 - OS7'!$C33)</f>
        <v>0</v>
      </c>
      <c r="J33" s="128">
        <f t="shared" si="2"/>
        <v>0</v>
      </c>
    </row>
    <row r="34" spans="1:10" ht="16.2" x14ac:dyDescent="0.3">
      <c r="D34" s="122" t="s">
        <v>140</v>
      </c>
      <c r="E34" s="125">
        <f>SUM(E35+E36+E37+E38)</f>
        <v>0</v>
      </c>
      <c r="F34" s="125">
        <f>SUM(F35+F36+F37+F38)</f>
        <v>0</v>
      </c>
      <c r="G34" s="125">
        <f>SUM(G35+G36+G37+G38)</f>
        <v>0</v>
      </c>
      <c r="H34" s="125">
        <f>SUM(H35+H36+H37+H38)</f>
        <v>0</v>
      </c>
      <c r="I34" s="125">
        <f>SUM(I35+I36+I37+I38)</f>
        <v>0</v>
      </c>
      <c r="J34" s="126">
        <f t="shared" si="2"/>
        <v>0</v>
      </c>
    </row>
    <row r="35" spans="1:10" ht="16.2" x14ac:dyDescent="0.3">
      <c r="A35" t="s">
        <v>157</v>
      </c>
      <c r="C35" t="s">
        <v>155</v>
      </c>
      <c r="D35" s="117" t="s">
        <v>147</v>
      </c>
      <c r="E35" s="74">
        <f>+SUMIFS(Data!$V:$V,Data!$E:$E,'T4 - OS7'!$A35,Data!$G:$G,'T4 - OS7'!$C35)</f>
        <v>0</v>
      </c>
      <c r="F35" s="74">
        <f>+SUMIFS(Data!$AD:$AD,Data!$E:$E,'T4 - OS7'!$A35,Data!$G:$G,'T4 - OS7'!$C35)</f>
        <v>0</v>
      </c>
      <c r="G35" s="74">
        <f>+SUMIFS(Data!$AL:$AL,Data!$E:$E,'T4 - OS7'!$A35,Data!$G:$G,'T4 - OS7'!$C35)</f>
        <v>0</v>
      </c>
      <c r="H35" s="74">
        <f>+SUMIFS(Data!$AT:$AT,Data!$E:$E,'T4 - OS7'!$A35,Data!$G:$G,'T4 - OS7'!$C35)</f>
        <v>0</v>
      </c>
      <c r="I35" s="74">
        <f>+SUMIFS(Data!$BB:$BB,Data!$E:$E,'T4 - OS7'!$A35,Data!$G:$G,'T4 - OS7'!$C35)</f>
        <v>0</v>
      </c>
      <c r="J35" s="128">
        <f t="shared" si="2"/>
        <v>0</v>
      </c>
    </row>
    <row r="36" spans="1:10" ht="16.2" x14ac:dyDescent="0.3">
      <c r="A36" t="s">
        <v>157</v>
      </c>
      <c r="C36" t="s">
        <v>191</v>
      </c>
      <c r="D36" s="118" t="s">
        <v>148</v>
      </c>
      <c r="E36" s="74">
        <f>+SUMIFS(Data!$V:$V,Data!$E:$E,'T4 - OS7'!$A36,Data!$G:$G,'T4 - OS7'!$C36)</f>
        <v>0</v>
      </c>
      <c r="F36" s="74">
        <f>+SUMIFS(Data!$AD:$AD,Data!$E:$E,'T4 - OS7'!$A36,Data!$G:$G,'T4 - OS7'!$C36)</f>
        <v>0</v>
      </c>
      <c r="G36" s="74">
        <f>+SUMIFS(Data!$AL:$AL,Data!$E:$E,'T4 - OS7'!$A36,Data!$G:$G,'T4 - OS7'!$C36)</f>
        <v>0</v>
      </c>
      <c r="H36" s="74">
        <f>+SUMIFS(Data!$AT:$AT,Data!$E:$E,'T4 - OS7'!$A36,Data!$G:$G,'T4 - OS7'!$C36)</f>
        <v>0</v>
      </c>
      <c r="I36" s="74">
        <f>+SUMIFS(Data!$BB:$BB,Data!$E:$E,'T4 - OS7'!$A36,Data!$G:$G,'T4 - OS7'!$C36)</f>
        <v>0</v>
      </c>
      <c r="J36" s="128">
        <f t="shared" si="2"/>
        <v>0</v>
      </c>
    </row>
    <row r="37" spans="1:10" ht="16.2" x14ac:dyDescent="0.3">
      <c r="A37" t="s">
        <v>157</v>
      </c>
      <c r="C37" t="s">
        <v>165</v>
      </c>
      <c r="D37" s="116" t="s">
        <v>149</v>
      </c>
      <c r="E37" s="74">
        <f>+SUMIFS(Data!$V:$V,Data!$E:$E,'T4 - OS7'!$A37,Data!$G:$G,'T4 - OS7'!$C37)</f>
        <v>0</v>
      </c>
      <c r="F37" s="74">
        <f>+SUMIFS(Data!$AD:$AD,Data!$E:$E,'T4 - OS7'!$A37,Data!$G:$G,'T4 - OS7'!$C37)</f>
        <v>0</v>
      </c>
      <c r="G37" s="74">
        <f>+SUMIFS(Data!$AL:$AL,Data!$E:$E,'T4 - OS7'!$A37,Data!$G:$G,'T4 - OS7'!$C37)</f>
        <v>0</v>
      </c>
      <c r="H37" s="74">
        <f>+SUMIFS(Data!$AT:$AT,Data!$E:$E,'T4 - OS7'!$A37,Data!$G:$G,'T4 - OS7'!$C37)</f>
        <v>0</v>
      </c>
      <c r="I37" s="74">
        <f>+SUMIFS(Data!$BB:$BB,Data!$E:$E,'T4 - OS7'!$A37,Data!$G:$G,'T4 - OS7'!$C37)</f>
        <v>0</v>
      </c>
      <c r="J37" s="128">
        <f t="shared" si="2"/>
        <v>0</v>
      </c>
    </row>
    <row r="38" spans="1:10" ht="15" thickBot="1" x14ac:dyDescent="0.35">
      <c r="A38" t="s">
        <v>157</v>
      </c>
      <c r="C38" t="s">
        <v>163</v>
      </c>
      <c r="D38" s="119" t="s">
        <v>146</v>
      </c>
      <c r="E38" s="74">
        <f>+SUMIFS(Data!$V:$V,Data!$E:$E,'T4 - OS7'!$A38,Data!$G:$G,'T4 - OS7'!$C38)</f>
        <v>0</v>
      </c>
      <c r="F38" s="74">
        <f>+SUMIFS(Data!$AD:$AD,Data!$E:$E,'T4 - OS7'!$A38,Data!$G:$G,'T4 - OS7'!$C38)</f>
        <v>0</v>
      </c>
      <c r="G38" s="74">
        <f>+SUMIFS(Data!$AL:$AL,Data!$E:$E,'T4 - OS7'!$A38,Data!$G:$G,'T4 - OS7'!$C38)</f>
        <v>0</v>
      </c>
      <c r="H38" s="74">
        <f>+SUMIFS(Data!$AT:$AT,Data!$E:$E,'T4 - OS7'!$A38,Data!$G:$G,'T4 - OS7'!$C38)</f>
        <v>0</v>
      </c>
      <c r="I38" s="74">
        <f>+SUMIFS(Data!$BB:$BB,Data!$E:$E,'T4 - OS7'!$A38,Data!$G:$G,'T4 - OS7'!$C38)</f>
        <v>0</v>
      </c>
      <c r="J38" s="129">
        <f t="shared" si="2"/>
        <v>0</v>
      </c>
    </row>
    <row r="39" spans="1:10" ht="15" x14ac:dyDescent="0.3">
      <c r="D39" s="19" t="s">
        <v>12</v>
      </c>
    </row>
    <row r="40" spans="1:10" ht="5.0999999999999996" customHeight="1" x14ac:dyDescent="0.3"/>
  </sheetData>
  <mergeCells count="4">
    <mergeCell ref="D2:J2"/>
    <mergeCell ref="D3:J3"/>
    <mergeCell ref="D4:J4"/>
    <mergeCell ref="D24:D25"/>
  </mergeCells>
  <phoneticPr fontId="24" type="noConversion"/>
  <pageMargins left="0.7" right="0.7" top="0.75" bottom="0.75" header="0.3" footer="0.3"/>
  <pageSetup paperSize="9" scale="6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50D72-46F1-43CD-A828-A5AB0B5D35D7}">
  <sheetPr codeName="Feuil17"/>
  <dimension ref="A1:K40"/>
  <sheetViews>
    <sheetView showGridLines="0" topLeftCell="A28" zoomScale="160" zoomScaleNormal="160" workbookViewId="0">
      <selection activeCell="D38" sqref="D38"/>
    </sheetView>
  </sheetViews>
  <sheetFormatPr baseColWidth="10" defaultColWidth="0" defaultRowHeight="14.4" zeroHeight="1" x14ac:dyDescent="0.3"/>
  <cols>
    <col min="1" max="2" width="4.88671875" customWidth="1"/>
    <col min="3" max="3" width="4.77734375" customWidth="1"/>
    <col min="4" max="4" width="34.77734375" customWidth="1"/>
    <col min="5" max="10" width="15.21875" customWidth="1"/>
    <col min="11" max="11" width="1.77734375" customWidth="1"/>
    <col min="12" max="16384" width="11.44140625" hidden="1"/>
  </cols>
  <sheetData>
    <row r="1" spans="1:10" ht="5.0999999999999996" customHeight="1" thickBot="1" x14ac:dyDescent="0.35"/>
    <row r="2" spans="1:10" ht="15" thickBot="1" x14ac:dyDescent="0.35">
      <c r="D2" s="147" t="s">
        <v>23</v>
      </c>
      <c r="E2" s="148"/>
      <c r="F2" s="148"/>
      <c r="G2" s="148"/>
      <c r="H2" s="148"/>
      <c r="I2" s="148"/>
      <c r="J2" s="149"/>
    </row>
    <row r="3" spans="1:10" ht="30" customHeight="1" x14ac:dyDescent="0.3">
      <c r="D3" s="181" t="s">
        <v>21</v>
      </c>
      <c r="E3" s="182"/>
      <c r="F3" s="182"/>
      <c r="G3" s="182"/>
      <c r="H3" s="182"/>
      <c r="I3" s="182"/>
      <c r="J3" s="183"/>
    </row>
    <row r="4" spans="1:10" ht="65.099999999999994" customHeight="1" thickBot="1" x14ac:dyDescent="0.35">
      <c r="D4" s="196" t="s">
        <v>22</v>
      </c>
      <c r="E4" s="185"/>
      <c r="F4" s="185"/>
      <c r="G4" s="185"/>
      <c r="H4" s="185"/>
      <c r="I4" s="185"/>
      <c r="J4" s="186"/>
    </row>
    <row r="5" spans="1:10" ht="5.0999999999999996" customHeight="1" thickBot="1" x14ac:dyDescent="0.35"/>
    <row r="6" spans="1:10" x14ac:dyDescent="0.3">
      <c r="D6" s="1" t="s">
        <v>1</v>
      </c>
      <c r="E6" s="2">
        <v>2022</v>
      </c>
      <c r="F6" s="2">
        <v>2023</v>
      </c>
      <c r="G6" s="2">
        <v>2024</v>
      </c>
      <c r="H6" s="2">
        <v>2025</v>
      </c>
      <c r="I6" s="2">
        <v>2026</v>
      </c>
      <c r="J6" s="3" t="s">
        <v>2</v>
      </c>
    </row>
    <row r="7" spans="1:10" x14ac:dyDescent="0.3">
      <c r="D7" s="28" t="s">
        <v>24</v>
      </c>
      <c r="E7" s="29">
        <f>SUM(E8+E9+E10)</f>
        <v>0</v>
      </c>
      <c r="F7" s="29">
        <f>SUM(F8+F9+F10)</f>
        <v>0</v>
      </c>
      <c r="G7" s="29">
        <f>SUM(G8+G9+G10)</f>
        <v>0</v>
      </c>
      <c r="H7" s="29">
        <f>SUM(H8+H9+H10)</f>
        <v>0</v>
      </c>
      <c r="I7" s="29">
        <f>SUM(I8+I9+I10)</f>
        <v>0</v>
      </c>
      <c r="J7" s="30">
        <f t="shared" ref="J7:J22" si="0">SUM(E7+F7+G7+H7+I7)</f>
        <v>0</v>
      </c>
    </row>
    <row r="8" spans="1:10" x14ac:dyDescent="0.3">
      <c r="A8" t="s">
        <v>201</v>
      </c>
      <c r="B8" t="s">
        <v>156</v>
      </c>
      <c r="C8" t="s">
        <v>180</v>
      </c>
      <c r="D8" s="14" t="s">
        <v>25</v>
      </c>
      <c r="E8" s="11">
        <f>+SUMIFS(Data!$V:$V,Data!$E:$E,'T4 - OS8'!$A8,Data!$D:$D,'T4 - OS8'!$B8,Data!$F:$F,'T4 - OS8'!$C8)</f>
        <v>0</v>
      </c>
      <c r="F8" s="11">
        <f>+SUMIFS(Data!$AD:$AD,Data!$E:$E,'T4 - OS8'!$A8,Data!$D:$D,'T4 - OS8'!$B8,Data!$F:$F,'T4 - OS8'!$C8)</f>
        <v>0</v>
      </c>
      <c r="G8" s="11">
        <f>+SUMIFS(Data!$AL:$AL,Data!$E:$E,'T4 - OS8'!$A8,Data!$D:$D,'T4 - OS8'!$B8,Data!$F:$F,'T4 - OS8'!$C8)</f>
        <v>0</v>
      </c>
      <c r="H8" s="11">
        <f>+SUMIFS(Data!$AT:$AT,Data!$E:$E,'T4 - OS8'!$A8,Data!$D:$D,'T4 - OS8'!$B8,Data!$F:$F,'T4 - OS8'!$C8)</f>
        <v>0</v>
      </c>
      <c r="I8" s="11">
        <f>+SUMIFS(Data!$BB:$BB,Data!$E:$E,'T4 - OS8'!$A8,Data!$D:$D,'T4 - OS8'!$B8,Data!$F:$F,'T4 - OS8'!$C8)</f>
        <v>0</v>
      </c>
      <c r="J8" s="12">
        <f t="shared" si="0"/>
        <v>0</v>
      </c>
    </row>
    <row r="9" spans="1:10" x14ac:dyDescent="0.3">
      <c r="A9" t="s">
        <v>201</v>
      </c>
      <c r="B9" t="s">
        <v>156</v>
      </c>
      <c r="C9" t="s">
        <v>178</v>
      </c>
      <c r="D9" s="14" t="s">
        <v>26</v>
      </c>
      <c r="E9" s="11">
        <f>+SUMIFS(Data!$V:$V,Data!$E:$E,'T4 - OS8'!$A9,Data!$D:$D,'T4 - OS8'!$B9,Data!$F:$F,'T4 - OS8'!$C9)</f>
        <v>0</v>
      </c>
      <c r="F9" s="11">
        <f>+SUMIFS(Data!$AD:$AD,Data!$E:$E,'T4 - OS8'!$A9,Data!$D:$D,'T4 - OS8'!$B9,Data!$F:$F,'T4 - OS8'!$C9)</f>
        <v>0</v>
      </c>
      <c r="G9" s="11">
        <f>+SUMIFS(Data!$AL:$AL,Data!$E:$E,'T4 - OS8'!$A9,Data!$D:$D,'T4 - OS8'!$B9,Data!$F:$F,'T4 - OS8'!$C9)</f>
        <v>0</v>
      </c>
      <c r="H9" s="11">
        <f>+SUMIFS(Data!$AT:$AT,Data!$E:$E,'T4 - OS8'!$A9,Data!$D:$D,'T4 - OS8'!$B9,Data!$F:$F,'T4 - OS8'!$C9)</f>
        <v>0</v>
      </c>
      <c r="I9" s="11">
        <f>+SUMIFS(Data!$BB:$BB,Data!$E:$E,'T4 - OS8'!$A9,Data!$D:$D,'T4 - OS8'!$B9,Data!$F:$F,'T4 - OS8'!$C9)</f>
        <v>0</v>
      </c>
      <c r="J9" s="12">
        <f t="shared" si="0"/>
        <v>0</v>
      </c>
    </row>
    <row r="10" spans="1:10" ht="16.2" x14ac:dyDescent="0.3">
      <c r="A10" t="s">
        <v>201</v>
      </c>
      <c r="B10" t="s">
        <v>156</v>
      </c>
      <c r="C10" t="s">
        <v>179</v>
      </c>
      <c r="D10" s="14" t="s">
        <v>27</v>
      </c>
      <c r="E10" s="11">
        <f>+SUMIFS(Data!$V:$V,Data!$E:$E,'T4 - OS8'!$A10,Data!$D:$D,'T4 - OS8'!$B10,Data!$F:$F,'T4 - OS8'!$C10)</f>
        <v>0</v>
      </c>
      <c r="F10" s="11">
        <f>+SUMIFS(Data!$AD:$AD,Data!$E:$E,'T4 - OS8'!$A10,Data!$D:$D,'T4 - OS8'!$B10,Data!$F:$F,'T4 - OS8'!$C10)</f>
        <v>0</v>
      </c>
      <c r="G10" s="11">
        <f>+SUMIFS(Data!$AL:$AL,Data!$E:$E,'T4 - OS8'!$A10,Data!$D:$D,'T4 - OS8'!$B10,Data!$F:$F,'T4 - OS8'!$C10)</f>
        <v>0</v>
      </c>
      <c r="H10" s="11">
        <f>+SUMIFS(Data!$AT:$AT,Data!$E:$E,'T4 - OS8'!$A10,Data!$D:$D,'T4 - OS8'!$B10,Data!$F:$F,'T4 - OS8'!$C10)</f>
        <v>0</v>
      </c>
      <c r="I10" s="11">
        <f>+SUMIFS(Data!$BB:$BB,Data!$E:$E,'T4 - OS8'!$A10,Data!$D:$D,'T4 - OS8'!$B10,Data!$F:$F,'T4 - OS8'!$C10)</f>
        <v>0</v>
      </c>
      <c r="J10" s="12">
        <f t="shared" si="0"/>
        <v>0</v>
      </c>
    </row>
    <row r="11" spans="1:10" x14ac:dyDescent="0.3">
      <c r="D11" s="28" t="s">
        <v>28</v>
      </c>
      <c r="E11" s="29">
        <f>SUM(E12+E13+E14)</f>
        <v>0</v>
      </c>
      <c r="F11" s="29">
        <f>SUM(F12+F13+F14)</f>
        <v>0</v>
      </c>
      <c r="G11" s="29">
        <f>SUM(G12+G13+G14)</f>
        <v>0</v>
      </c>
      <c r="H11" s="29">
        <f>SUM(H12+H13+H14)</f>
        <v>0</v>
      </c>
      <c r="I11" s="29">
        <f>SUM(I12+I13+I14)</f>
        <v>0</v>
      </c>
      <c r="J11" s="30">
        <f t="shared" si="0"/>
        <v>0</v>
      </c>
    </row>
    <row r="12" spans="1:10" x14ac:dyDescent="0.3">
      <c r="A12" t="s">
        <v>201</v>
      </c>
      <c r="B12" t="s">
        <v>152</v>
      </c>
      <c r="C12" t="s">
        <v>180</v>
      </c>
      <c r="D12" s="14" t="s">
        <v>29</v>
      </c>
      <c r="E12" s="11">
        <f>+SUMIFS(Data!$V:$V,Data!$E:$E,'T4 - OS8'!$A12,Data!$D:$D,'T4 - OS8'!$B12,Data!$F:$F,'T4 - OS8'!$C12)</f>
        <v>0</v>
      </c>
      <c r="F12" s="11">
        <f>+SUMIFS(Data!$AD:$AD,Data!$E:$E,'T4 - OS8'!$A12,Data!$D:$D,'T4 - OS8'!$B12,Data!$F:$F,'T4 - OS8'!$C12)</f>
        <v>0</v>
      </c>
      <c r="G12" s="11">
        <f>+SUMIFS(Data!$AL:$AL,Data!$E:$E,'T4 - OS8'!$A12,Data!$D:$D,'T4 - OS8'!$B12,Data!$F:$F,'T4 - OS8'!$C12)</f>
        <v>0</v>
      </c>
      <c r="H12" s="11">
        <f>+SUMIFS(Data!$AT:$AT,Data!$E:$E,'T4 - OS8'!$A12,Data!$D:$D,'T4 - OS8'!$B12,Data!$F:$F,'T4 - OS8'!$C12)</f>
        <v>0</v>
      </c>
      <c r="I12" s="11">
        <f>+SUMIFS(Data!$BB:$BB,Data!$E:$E,'T4 - OS8'!$A12,Data!$D:$D,'T4 - OS8'!$B12,Data!$F:$F,'T4 - OS8'!$C12)</f>
        <v>0</v>
      </c>
      <c r="J12" s="12">
        <f t="shared" si="0"/>
        <v>0</v>
      </c>
    </row>
    <row r="13" spans="1:10" x14ac:dyDescent="0.3">
      <c r="A13" t="s">
        <v>201</v>
      </c>
      <c r="B13" t="s">
        <v>152</v>
      </c>
      <c r="C13" t="s">
        <v>178</v>
      </c>
      <c r="D13" s="14" t="s">
        <v>30</v>
      </c>
      <c r="E13" s="11">
        <f>+SUMIFS(Data!$V:$V,Data!$E:$E,'T4 - OS8'!$A13,Data!$D:$D,'T4 - OS8'!$B13,Data!$F:$F,'T4 - OS8'!$C13)</f>
        <v>0</v>
      </c>
      <c r="F13" s="11">
        <f>+SUMIFS(Data!$AD:$AD,Data!$E:$E,'T4 - OS8'!$A13,Data!$D:$D,'T4 - OS8'!$B13,Data!$F:$F,'T4 - OS8'!$C13)</f>
        <v>0</v>
      </c>
      <c r="G13" s="11">
        <f>+SUMIFS(Data!$AL:$AL,Data!$E:$E,'T4 - OS8'!$A13,Data!$D:$D,'T4 - OS8'!$B13,Data!$F:$F,'T4 - OS8'!$C13)</f>
        <v>0</v>
      </c>
      <c r="H13" s="11">
        <f>+SUMIFS(Data!$AT:$AT,Data!$E:$E,'T4 - OS8'!$A13,Data!$D:$D,'T4 - OS8'!$B13,Data!$F:$F,'T4 - OS8'!$C13)</f>
        <v>0</v>
      </c>
      <c r="I13" s="11">
        <f>+SUMIFS(Data!$BB:$BB,Data!$E:$E,'T4 - OS8'!$A13,Data!$D:$D,'T4 - OS8'!$B13,Data!$F:$F,'T4 - OS8'!$C13)</f>
        <v>0</v>
      </c>
      <c r="J13" s="12">
        <f t="shared" si="0"/>
        <v>0</v>
      </c>
    </row>
    <row r="14" spans="1:10" ht="16.2" x14ac:dyDescent="0.3">
      <c r="A14" t="s">
        <v>201</v>
      </c>
      <c r="B14" t="s">
        <v>152</v>
      </c>
      <c r="C14" t="s">
        <v>179</v>
      </c>
      <c r="D14" s="14" t="s">
        <v>31</v>
      </c>
      <c r="E14" s="11">
        <f>+SUMIFS(Data!$V:$V,Data!$E:$E,'T4 - OS8'!$A14,Data!$D:$D,'T4 - OS8'!$B14,Data!$F:$F,'T4 - OS8'!$C14)</f>
        <v>0</v>
      </c>
      <c r="F14" s="11">
        <f>+SUMIFS(Data!$AD:$AD,Data!$E:$E,'T4 - OS8'!$A14,Data!$D:$D,'T4 - OS8'!$B14,Data!$F:$F,'T4 - OS8'!$C14)</f>
        <v>0</v>
      </c>
      <c r="G14" s="11">
        <f>+SUMIFS(Data!$AL:$AL,Data!$E:$E,'T4 - OS8'!$A14,Data!$D:$D,'T4 - OS8'!$B14,Data!$F:$F,'T4 - OS8'!$C14)</f>
        <v>0</v>
      </c>
      <c r="H14" s="11">
        <f>+SUMIFS(Data!$AT:$AT,Data!$E:$E,'T4 - OS8'!$A14,Data!$D:$D,'T4 - OS8'!$B14,Data!$F:$F,'T4 - OS8'!$C14)</f>
        <v>0</v>
      </c>
      <c r="I14" s="11">
        <f>+SUMIFS(Data!$BB:$BB,Data!$E:$E,'T4 - OS8'!$A14,Data!$D:$D,'T4 - OS8'!$B14,Data!$F:$F,'T4 - OS8'!$C14)</f>
        <v>0</v>
      </c>
      <c r="J14" s="12">
        <f t="shared" si="0"/>
        <v>0</v>
      </c>
    </row>
    <row r="15" spans="1:10" x14ac:dyDescent="0.3">
      <c r="D15" s="28" t="s">
        <v>37</v>
      </c>
      <c r="E15" s="29">
        <f>SUM(E16+E17+E18)</f>
        <v>0</v>
      </c>
      <c r="F15" s="29">
        <f>SUM(F16+F17+F18)</f>
        <v>0</v>
      </c>
      <c r="G15" s="29">
        <f>SUM(G16+G17+G18)</f>
        <v>0</v>
      </c>
      <c r="H15" s="29">
        <f>SUM(H16+H17+H18)</f>
        <v>0</v>
      </c>
      <c r="I15" s="29">
        <f>SUM(I16+I17+I18)</f>
        <v>0</v>
      </c>
      <c r="J15" s="30">
        <f t="shared" si="0"/>
        <v>0</v>
      </c>
    </row>
    <row r="16" spans="1:10" x14ac:dyDescent="0.3">
      <c r="A16" t="s">
        <v>201</v>
      </c>
      <c r="B16" t="s">
        <v>207</v>
      </c>
      <c r="C16" t="s">
        <v>180</v>
      </c>
      <c r="D16" s="14" t="s">
        <v>10</v>
      </c>
      <c r="E16" s="11">
        <f>+SUMIFS(Data!$V:$V,Data!$E:$E,'T4 - OS8'!$A16,Data!$D:$D,'T4 - OS8'!$B16,Data!$F:$F,'T4 - OS8'!$C16)</f>
        <v>0</v>
      </c>
      <c r="F16" s="11">
        <f>+SUMIFS(Data!$AD:$AD,Data!$E:$E,'T4 - OS8'!$A16,Data!$D:$D,'T4 - OS8'!$B16,Data!$F:$F,'T4 - OS8'!$C16)</f>
        <v>0</v>
      </c>
      <c r="G16" s="11">
        <f>+SUMIFS(Data!$AL:$AL,Data!$E:$E,'T4 - OS8'!$A16,Data!$D:$D,'T4 - OS8'!$B16,Data!$F:$F,'T4 - OS8'!$C16)</f>
        <v>0</v>
      </c>
      <c r="H16" s="11">
        <f>+SUMIFS(Data!$AT:$AT,Data!$E:$E,'T4 - OS8'!$A16,Data!$D:$D,'T4 - OS8'!$B16,Data!$F:$F,'T4 - OS8'!$C16)</f>
        <v>0</v>
      </c>
      <c r="I16" s="11">
        <f>+SUMIFS(Data!$BB:$BB,Data!$E:$E,'T4 - OS8'!$A16,Data!$D:$D,'T4 - OS8'!$B16,Data!$F:$F,'T4 - OS8'!$C16)</f>
        <v>0</v>
      </c>
      <c r="J16" s="12">
        <f t="shared" si="0"/>
        <v>0</v>
      </c>
    </row>
    <row r="17" spans="1:10" x14ac:dyDescent="0.3">
      <c r="A17" t="s">
        <v>201</v>
      </c>
      <c r="B17" t="s">
        <v>207</v>
      </c>
      <c r="C17" t="s">
        <v>178</v>
      </c>
      <c r="D17" s="14" t="s">
        <v>11</v>
      </c>
      <c r="E17" s="11">
        <f>+SUMIFS(Data!$V:$V,Data!$E:$E,'T4 - OS8'!$A17,Data!$D:$D,'T4 - OS8'!$B17,Data!$F:$F,'T4 - OS8'!$C17)</f>
        <v>0</v>
      </c>
      <c r="F17" s="11">
        <f>+SUMIFS(Data!$AD:$AD,Data!$E:$E,'T4 - OS8'!$A17,Data!$D:$D,'T4 - OS8'!$B17,Data!$F:$F,'T4 - OS8'!$C17)</f>
        <v>0</v>
      </c>
      <c r="G17" s="11">
        <f>+SUMIFS(Data!$AL:$AL,Data!$E:$E,'T4 - OS8'!$A17,Data!$D:$D,'T4 - OS8'!$B17,Data!$F:$F,'T4 - OS8'!$C17)</f>
        <v>0</v>
      </c>
      <c r="H17" s="11">
        <f>+SUMIFS(Data!$AT:$AT,Data!$E:$E,'T4 - OS8'!$A17,Data!$D:$D,'T4 - OS8'!$B17,Data!$F:$F,'T4 - OS8'!$C17)</f>
        <v>0</v>
      </c>
      <c r="I17" s="11">
        <f>+SUMIFS(Data!$BB:$BB,Data!$E:$E,'T4 - OS8'!$A17,Data!$D:$D,'T4 - OS8'!$B17,Data!$F:$F,'T4 - OS8'!$C17)</f>
        <v>0</v>
      </c>
      <c r="J17" s="12">
        <f t="shared" si="0"/>
        <v>0</v>
      </c>
    </row>
    <row r="18" spans="1:10" ht="16.2" x14ac:dyDescent="0.3">
      <c r="A18" t="s">
        <v>201</v>
      </c>
      <c r="B18" t="s">
        <v>207</v>
      </c>
      <c r="C18" t="s">
        <v>179</v>
      </c>
      <c r="D18" s="14" t="s">
        <v>32</v>
      </c>
      <c r="E18" s="11">
        <f>+SUMIFS(Data!$V:$V,Data!$E:$E,'T4 - OS8'!$A18,Data!$D:$D,'T4 - OS8'!$B18,Data!$F:$F,'T4 - OS8'!$C18)</f>
        <v>0</v>
      </c>
      <c r="F18" s="11">
        <f>+SUMIFS(Data!$AD:$AD,Data!$E:$E,'T4 - OS8'!$A18,Data!$D:$D,'T4 - OS8'!$B18,Data!$F:$F,'T4 - OS8'!$C18)</f>
        <v>0</v>
      </c>
      <c r="G18" s="11">
        <f>+SUMIFS(Data!$AL:$AL,Data!$E:$E,'T4 - OS8'!$A18,Data!$D:$D,'T4 - OS8'!$B18,Data!$F:$F,'T4 - OS8'!$C18)</f>
        <v>0</v>
      </c>
      <c r="H18" s="11">
        <f>+SUMIFS(Data!$AT:$AT,Data!$E:$E,'T4 - OS8'!$A18,Data!$D:$D,'T4 - OS8'!$B18,Data!$F:$F,'T4 - OS8'!$C18)</f>
        <v>0</v>
      </c>
      <c r="I18" s="11">
        <f>+SUMIFS(Data!$BB:$BB,Data!$E:$E,'T4 - OS8'!$A18,Data!$D:$D,'T4 - OS8'!$B18,Data!$F:$F,'T4 - OS8'!$C18)</f>
        <v>0</v>
      </c>
      <c r="J18" s="12">
        <f t="shared" si="0"/>
        <v>0</v>
      </c>
    </row>
    <row r="19" spans="1:10" x14ac:dyDescent="0.3">
      <c r="D19" s="28" t="s">
        <v>36</v>
      </c>
      <c r="E19" s="29">
        <f>SUM(E20+E21+E22)</f>
        <v>0</v>
      </c>
      <c r="F19" s="29">
        <f>SUM(F20+F21+F22)</f>
        <v>0</v>
      </c>
      <c r="G19" s="29">
        <f>SUM(G20+G21+G22)</f>
        <v>0</v>
      </c>
      <c r="H19" s="29">
        <f>SUM(H20+H21+H22)</f>
        <v>0</v>
      </c>
      <c r="I19" s="29">
        <f>SUM(I20+I21+I22)</f>
        <v>0</v>
      </c>
      <c r="J19" s="30">
        <f t="shared" si="0"/>
        <v>0</v>
      </c>
    </row>
    <row r="20" spans="1:10" x14ac:dyDescent="0.3">
      <c r="A20" t="s">
        <v>201</v>
      </c>
      <c r="B20" t="s">
        <v>208</v>
      </c>
      <c r="C20" t="s">
        <v>180</v>
      </c>
      <c r="D20" s="14" t="s">
        <v>33</v>
      </c>
      <c r="E20" s="11">
        <f>+SUMIFS(Data!$V:$V,Data!$E:$E,'T4 - OS8'!$A20,Data!$D:$D,'T4 - OS8'!$B20,Data!$F:$F,'T4 - OS8'!$C20)</f>
        <v>0</v>
      </c>
      <c r="F20" s="11">
        <f>+SUMIFS(Data!$AD:$AD,Data!$E:$E,'T4 - OS8'!$A20,Data!$D:$D,'T4 - OS8'!$B20,Data!$F:$F,'T4 - OS8'!$C20)</f>
        <v>0</v>
      </c>
      <c r="G20" s="11">
        <f>+SUMIFS(Data!$AL:$AL,Data!$E:$E,'T4 - OS8'!$A20,Data!$D:$D,'T4 - OS8'!$B20,Data!$F:$F,'T4 - OS8'!$C20)</f>
        <v>0</v>
      </c>
      <c r="H20" s="11">
        <f>+SUMIFS(Data!$AT:$AT,Data!$E:$E,'T4 - OS8'!$A20,Data!$D:$D,'T4 - OS8'!$B20,Data!$F:$F,'T4 - OS8'!$C20)</f>
        <v>0</v>
      </c>
      <c r="I20" s="11">
        <f>+SUMIFS(Data!$BB:$BB,Data!$E:$E,'T4 - OS8'!$A20,Data!$D:$D,'T4 - OS8'!$B20,Data!$F:$F,'T4 - OS8'!$C20)</f>
        <v>0</v>
      </c>
      <c r="J20" s="12">
        <f t="shared" si="0"/>
        <v>0</v>
      </c>
    </row>
    <row r="21" spans="1:10" x14ac:dyDescent="0.3">
      <c r="A21" t="s">
        <v>201</v>
      </c>
      <c r="B21" t="s">
        <v>208</v>
      </c>
      <c r="C21" t="s">
        <v>178</v>
      </c>
      <c r="D21" s="14" t="s">
        <v>34</v>
      </c>
      <c r="E21" s="11">
        <f>+SUMIFS(Data!$V:$V,Data!$E:$E,'T4 - OS8'!$A21,Data!$D:$D,'T4 - OS8'!$B21,Data!$F:$F,'T4 - OS8'!$C21)</f>
        <v>0</v>
      </c>
      <c r="F21" s="11">
        <f>+SUMIFS(Data!$AD:$AD,Data!$E:$E,'T4 - OS8'!$A21,Data!$D:$D,'T4 - OS8'!$B21,Data!$F:$F,'T4 - OS8'!$C21)</f>
        <v>0</v>
      </c>
      <c r="G21" s="11">
        <f>+SUMIFS(Data!$AL:$AL,Data!$E:$E,'T4 - OS8'!$A21,Data!$D:$D,'T4 - OS8'!$B21,Data!$F:$F,'T4 - OS8'!$C21)</f>
        <v>0</v>
      </c>
      <c r="H21" s="11">
        <f>+SUMIFS(Data!$AT:$AT,Data!$E:$E,'T4 - OS8'!$A21,Data!$D:$D,'T4 - OS8'!$B21,Data!$F:$F,'T4 - OS8'!$C21)</f>
        <v>0</v>
      </c>
      <c r="I21" s="11">
        <f>+SUMIFS(Data!$BB:$BB,Data!$E:$E,'T4 - OS8'!$A21,Data!$D:$D,'T4 - OS8'!$B21,Data!$F:$F,'T4 - OS8'!$C21)</f>
        <v>0</v>
      </c>
      <c r="J21" s="12">
        <f t="shared" si="0"/>
        <v>0</v>
      </c>
    </row>
    <row r="22" spans="1:10" ht="16.8" thickBot="1" x14ac:dyDescent="0.35">
      <c r="A22" t="s">
        <v>201</v>
      </c>
      <c r="B22" t="s">
        <v>208</v>
      </c>
      <c r="C22" t="s">
        <v>179</v>
      </c>
      <c r="D22" s="15" t="s">
        <v>35</v>
      </c>
      <c r="E22" s="11">
        <f>+SUMIFS(Data!$V:$V,Data!$E:$E,'T4 - OS8'!$A22,Data!$D:$D,'T4 - OS8'!$B22,Data!$F:$F,'T4 - OS8'!$C22)</f>
        <v>0</v>
      </c>
      <c r="F22" s="11">
        <f>+SUMIFS(Data!$AD:$AD,Data!$E:$E,'T4 - OS8'!$A22,Data!$D:$D,'T4 - OS8'!$B22,Data!$F:$F,'T4 - OS8'!$C22)</f>
        <v>0</v>
      </c>
      <c r="G22" s="11">
        <f>+SUMIFS(Data!$AL:$AL,Data!$E:$E,'T4 - OS8'!$A22,Data!$D:$D,'T4 - OS8'!$B22,Data!$F:$F,'T4 - OS8'!$C22)</f>
        <v>0</v>
      </c>
      <c r="H22" s="11">
        <f>+SUMIFS(Data!$AT:$AT,Data!$E:$E,'T4 - OS8'!$A22,Data!$D:$D,'T4 - OS8'!$B22,Data!$F:$F,'T4 - OS8'!$C22)</f>
        <v>0</v>
      </c>
      <c r="I22" s="11">
        <f>+SUMIFS(Data!$BB:$BB,Data!$E:$E,'T4 - OS8'!$A22,Data!$D:$D,'T4 - OS8'!$B22,Data!$F:$F,'T4 - OS8'!$C22)</f>
        <v>0</v>
      </c>
      <c r="J22" s="17">
        <f t="shared" si="0"/>
        <v>0</v>
      </c>
    </row>
    <row r="23" spans="1:10" ht="5.0999999999999996" customHeight="1" thickBot="1" x14ac:dyDescent="0.35"/>
    <row r="24" spans="1:10" x14ac:dyDescent="0.3">
      <c r="D24" s="197" t="s">
        <v>40</v>
      </c>
      <c r="E24" s="34">
        <v>2022</v>
      </c>
      <c r="F24" s="34">
        <v>2023</v>
      </c>
      <c r="G24" s="34">
        <v>2024</v>
      </c>
      <c r="H24" s="34">
        <v>2025</v>
      </c>
      <c r="I24" s="34">
        <v>2026</v>
      </c>
      <c r="J24" s="35" t="s">
        <v>2</v>
      </c>
    </row>
    <row r="25" spans="1:10" x14ac:dyDescent="0.3">
      <c r="D25" s="198"/>
      <c r="E25" s="26">
        <f t="shared" ref="E25:J25" si="1">SUM(E26+E30+E34)</f>
        <v>0</v>
      </c>
      <c r="F25" s="26">
        <f t="shared" si="1"/>
        <v>0</v>
      </c>
      <c r="G25" s="26">
        <f t="shared" si="1"/>
        <v>0</v>
      </c>
      <c r="H25" s="26">
        <f t="shared" si="1"/>
        <v>0</v>
      </c>
      <c r="I25" s="26">
        <f t="shared" si="1"/>
        <v>0</v>
      </c>
      <c r="J25" s="26">
        <f t="shared" si="1"/>
        <v>0</v>
      </c>
    </row>
    <row r="26" spans="1:10" x14ac:dyDescent="0.3">
      <c r="D26" s="122" t="s">
        <v>38</v>
      </c>
      <c r="E26" s="123">
        <f>SUM(E27+E28+E29)</f>
        <v>0</v>
      </c>
      <c r="F26" s="123">
        <f>SUM(F27+F28+F29)</f>
        <v>0</v>
      </c>
      <c r="G26" s="123">
        <f>SUM(G27+G28+G29)</f>
        <v>0</v>
      </c>
      <c r="H26" s="123">
        <f>SUM(H27+H28+H29)</f>
        <v>0</v>
      </c>
      <c r="I26" s="123">
        <f>SUM(I27+I28+I29)</f>
        <v>0</v>
      </c>
      <c r="J26" s="124">
        <f t="shared" ref="J26:J38" si="2">SUM(E26+F26+G26+H26+I26)</f>
        <v>0</v>
      </c>
    </row>
    <row r="27" spans="1:10" x14ac:dyDescent="0.3">
      <c r="A27" t="s">
        <v>201</v>
      </c>
      <c r="C27" t="s">
        <v>176</v>
      </c>
      <c r="D27" s="117" t="s">
        <v>141</v>
      </c>
      <c r="E27" s="74">
        <f>+SUMIFS(Data!$V:$V,Data!$E:$E,'T4 - OS8'!$A27,Data!$G:$G,'T4 - OS8'!$C27)</f>
        <v>0</v>
      </c>
      <c r="F27" s="74">
        <f>+SUMIFS(Data!$AD:$AD,Data!$E:$E,'T4 - OS8'!$A27,Data!$G:$G,'T4 - OS8'!$C27)</f>
        <v>0</v>
      </c>
      <c r="G27" s="74">
        <f>+SUMIFS(Data!$AL:$AL,Data!$E:$E,'T4 - OS8'!$A27,Data!$G:$G,'T4 - OS8'!$C27)</f>
        <v>0</v>
      </c>
      <c r="H27" s="74">
        <f>+SUMIFS(Data!$AT:$AT,Data!$E:$E,'T4 - OS8'!$A27,Data!$G:$G,'T4 - OS8'!$C27)</f>
        <v>0</v>
      </c>
      <c r="I27" s="74">
        <f>+SUMIFS(Data!$BB:$BB,Data!$E:$E,'T4 - OS8'!$A27,Data!$G:$G,'T4 - OS8'!$C27)</f>
        <v>0</v>
      </c>
      <c r="J27" s="127">
        <f t="shared" si="2"/>
        <v>0</v>
      </c>
    </row>
    <row r="28" spans="1:10" x14ac:dyDescent="0.3">
      <c r="A28" t="s">
        <v>201</v>
      </c>
      <c r="C28" t="s">
        <v>173</v>
      </c>
      <c r="D28" s="117" t="s">
        <v>142</v>
      </c>
      <c r="E28" s="74">
        <f>+SUMIFS(Data!$V:$V,Data!$E:$E,'T4 - OS8'!$A28,Data!$G:$G,'T4 - OS8'!$C28)</f>
        <v>0</v>
      </c>
      <c r="F28" s="74">
        <f>+SUMIFS(Data!$AD:$AD,Data!$E:$E,'T4 - OS8'!$A28,Data!$G:$G,'T4 - OS8'!$C28)</f>
        <v>0</v>
      </c>
      <c r="G28" s="74">
        <f>+SUMIFS(Data!$AL:$AL,Data!$E:$E,'T4 - OS8'!$A28,Data!$G:$G,'T4 - OS8'!$C28)</f>
        <v>0</v>
      </c>
      <c r="H28" s="74">
        <f>+SUMIFS(Data!$AT:$AT,Data!$E:$E,'T4 - OS8'!$A28,Data!$G:$G,'T4 - OS8'!$C28)</f>
        <v>0</v>
      </c>
      <c r="I28" s="74">
        <f>+SUMIFS(Data!$BB:$BB,Data!$E:$E,'T4 - OS8'!$A28,Data!$G:$G,'T4 - OS8'!$C28)</f>
        <v>0</v>
      </c>
      <c r="J28" s="127">
        <f t="shared" si="2"/>
        <v>0</v>
      </c>
    </row>
    <row r="29" spans="1:10" x14ac:dyDescent="0.3">
      <c r="A29" t="s">
        <v>201</v>
      </c>
      <c r="C29" t="s">
        <v>164</v>
      </c>
      <c r="D29" s="117" t="s">
        <v>143</v>
      </c>
      <c r="E29" s="74">
        <f>+SUMIFS(Data!$V:$V,Data!$E:$E,'T4 - OS8'!$A29,Data!$G:$G,'T4 - OS8'!$C29)</f>
        <v>0</v>
      </c>
      <c r="F29" s="74">
        <f>+SUMIFS(Data!$AD:$AD,Data!$E:$E,'T4 - OS8'!$A29,Data!$G:$G,'T4 - OS8'!$C29)</f>
        <v>0</v>
      </c>
      <c r="G29" s="74">
        <f>+SUMIFS(Data!$AL:$AL,Data!$E:$E,'T4 - OS8'!$A29,Data!$G:$G,'T4 - OS8'!$C29)</f>
        <v>0</v>
      </c>
      <c r="H29" s="74">
        <f>+SUMIFS(Data!$AT:$AT,Data!$E:$E,'T4 - OS8'!$A29,Data!$G:$G,'T4 - OS8'!$C29)</f>
        <v>0</v>
      </c>
      <c r="I29" s="74">
        <f>+SUMIFS(Data!$BB:$BB,Data!$E:$E,'T4 - OS8'!$A29,Data!$G:$G,'T4 - OS8'!$C29)</f>
        <v>0</v>
      </c>
      <c r="J29" s="127">
        <f t="shared" si="2"/>
        <v>0</v>
      </c>
    </row>
    <row r="30" spans="1:10" x14ac:dyDescent="0.3">
      <c r="D30" s="122" t="s">
        <v>39</v>
      </c>
      <c r="E30" s="123">
        <f>SUM(E31+E32+E33)</f>
        <v>0</v>
      </c>
      <c r="F30" s="123">
        <f>SUM(F31+F32+F33)</f>
        <v>0</v>
      </c>
      <c r="G30" s="123">
        <f>SUM(G31+G32+G33)</f>
        <v>0</v>
      </c>
      <c r="H30" s="123">
        <f>SUM(H31+H32+H33)</f>
        <v>0</v>
      </c>
      <c r="I30" s="123">
        <f>SUM(I31+I32+I33)</f>
        <v>0</v>
      </c>
      <c r="J30" s="124">
        <f t="shared" si="2"/>
        <v>0</v>
      </c>
    </row>
    <row r="31" spans="1:10" x14ac:dyDescent="0.3">
      <c r="A31" t="s">
        <v>201</v>
      </c>
      <c r="C31" t="s">
        <v>159</v>
      </c>
      <c r="D31" s="116" t="s">
        <v>144</v>
      </c>
      <c r="E31" s="74">
        <f>+SUMIFS(Data!$V:$V,Data!$E:$E,'T4 - OS8'!$A31,Data!$G:$G,'T4 - OS8'!$C31)</f>
        <v>0</v>
      </c>
      <c r="F31" s="74">
        <f>+SUMIFS(Data!$AD:$AD,Data!$E:$E,'T4 - OS8'!$A31,Data!$G:$G,'T4 - OS8'!$C31)</f>
        <v>0</v>
      </c>
      <c r="G31" s="74">
        <f>+SUMIFS(Data!$AL:$AL,Data!$E:$E,'T4 - OS8'!$A31,Data!$G:$G,'T4 - OS8'!$C31)</f>
        <v>0</v>
      </c>
      <c r="H31" s="74">
        <f>+SUMIFS(Data!$AT:$AT,Data!$E:$E,'T4 - OS8'!$A31,Data!$G:$G,'T4 - OS8'!$C31)</f>
        <v>0</v>
      </c>
      <c r="I31" s="74">
        <f>+SUMIFS(Data!$BB:$BB,Data!$E:$E,'T4 - OS8'!$A31,Data!$G:$G,'T4 - OS8'!$C31)</f>
        <v>0</v>
      </c>
      <c r="J31" s="128">
        <f t="shared" si="2"/>
        <v>0</v>
      </c>
    </row>
    <row r="32" spans="1:10" x14ac:dyDescent="0.3">
      <c r="A32" t="s">
        <v>201</v>
      </c>
      <c r="C32" t="s">
        <v>188</v>
      </c>
      <c r="D32" s="116" t="s">
        <v>145</v>
      </c>
      <c r="E32" s="74">
        <f>+SUMIFS(Data!$V:$V,Data!$E:$E,'T4 - OS8'!$A32,Data!$G:$G,'T4 - OS8'!$C32)</f>
        <v>0</v>
      </c>
      <c r="F32" s="74">
        <f>+SUMIFS(Data!$AD:$AD,Data!$E:$E,'T4 - OS8'!$A32,Data!$G:$G,'T4 - OS8'!$C32)</f>
        <v>0</v>
      </c>
      <c r="G32" s="74">
        <f>+SUMIFS(Data!$AL:$AL,Data!$E:$E,'T4 - OS8'!$A32,Data!$G:$G,'T4 - OS8'!$C32)</f>
        <v>0</v>
      </c>
      <c r="H32" s="74">
        <f>+SUMIFS(Data!$AT:$AT,Data!$E:$E,'T4 - OS8'!$A32,Data!$G:$G,'T4 - OS8'!$C32)</f>
        <v>0</v>
      </c>
      <c r="I32" s="74">
        <f>+SUMIFS(Data!$BB:$BB,Data!$E:$E,'T4 - OS8'!$A32,Data!$G:$G,'T4 - OS8'!$C32)</f>
        <v>0</v>
      </c>
      <c r="J32" s="128">
        <f t="shared" si="2"/>
        <v>0</v>
      </c>
    </row>
    <row r="33" spans="1:10" x14ac:dyDescent="0.3">
      <c r="A33" t="s">
        <v>201</v>
      </c>
      <c r="C33" t="s">
        <v>161</v>
      </c>
      <c r="D33" s="116" t="s">
        <v>143</v>
      </c>
      <c r="E33" s="74">
        <f>+SUMIFS(Data!$V:$V,Data!$E:$E,'T4 - OS8'!$A33,Data!$G:$G,'T4 - OS8'!$C33)</f>
        <v>0</v>
      </c>
      <c r="F33" s="74">
        <f>+SUMIFS(Data!$AD:$AD,Data!$E:$E,'T4 - OS8'!$A33,Data!$G:$G,'T4 - OS8'!$C33)</f>
        <v>0</v>
      </c>
      <c r="G33" s="74">
        <f>+SUMIFS(Data!$AL:$AL,Data!$E:$E,'T4 - OS8'!$A33,Data!$G:$G,'T4 - OS8'!$C33)</f>
        <v>0</v>
      </c>
      <c r="H33" s="74">
        <f>+SUMIFS(Data!$AT:$AT,Data!$E:$E,'T4 - OS8'!$A33,Data!$G:$G,'T4 - OS8'!$C33)</f>
        <v>0</v>
      </c>
      <c r="I33" s="74">
        <f>+SUMIFS(Data!$BB:$BB,Data!$E:$E,'T4 - OS8'!$A33,Data!$G:$G,'T4 - OS8'!$C33)</f>
        <v>0</v>
      </c>
      <c r="J33" s="128">
        <f t="shared" si="2"/>
        <v>0</v>
      </c>
    </row>
    <row r="34" spans="1:10" ht="16.2" x14ac:dyDescent="0.3">
      <c r="D34" s="122" t="s">
        <v>140</v>
      </c>
      <c r="E34" s="125">
        <f>SUM(E35+E36+E37+E38)</f>
        <v>0</v>
      </c>
      <c r="F34" s="125">
        <f>SUM(F35+F36+F37+F38)</f>
        <v>0</v>
      </c>
      <c r="G34" s="125">
        <f>SUM(G35+G36+G37+G38)</f>
        <v>0</v>
      </c>
      <c r="H34" s="125">
        <f>SUM(H35+H36+H37+H38)</f>
        <v>0</v>
      </c>
      <c r="I34" s="125">
        <f>SUM(I35+I36+I37+I38)</f>
        <v>0</v>
      </c>
      <c r="J34" s="126">
        <f t="shared" si="2"/>
        <v>0</v>
      </c>
    </row>
    <row r="35" spans="1:10" ht="16.2" x14ac:dyDescent="0.3">
      <c r="A35" t="s">
        <v>201</v>
      </c>
      <c r="C35" t="s">
        <v>155</v>
      </c>
      <c r="D35" s="117" t="s">
        <v>147</v>
      </c>
      <c r="E35" s="74">
        <f>+SUMIFS(Data!$V:$V,Data!$E:$E,'T4 - OS8'!$A35,Data!$G:$G,'T4 - OS8'!$C35)</f>
        <v>0</v>
      </c>
      <c r="F35" s="74">
        <f>+SUMIFS(Data!$AD:$AD,Data!$E:$E,'T4 - OS8'!$A35,Data!$G:$G,'T4 - OS8'!$C35)</f>
        <v>0</v>
      </c>
      <c r="G35" s="74">
        <f>+SUMIFS(Data!$AL:$AL,Data!$E:$E,'T4 - OS8'!$A35,Data!$G:$G,'T4 - OS8'!$C35)</f>
        <v>0</v>
      </c>
      <c r="H35" s="74">
        <f>+SUMIFS(Data!$AT:$AT,Data!$E:$E,'T4 - OS8'!$A35,Data!$G:$G,'T4 - OS8'!$C35)</f>
        <v>0</v>
      </c>
      <c r="I35" s="74">
        <f>+SUMIFS(Data!$BB:$BB,Data!$E:$E,'T4 - OS8'!$A35,Data!$G:$G,'T4 - OS8'!$C35)</f>
        <v>0</v>
      </c>
      <c r="J35" s="128">
        <f t="shared" si="2"/>
        <v>0</v>
      </c>
    </row>
    <row r="36" spans="1:10" ht="16.2" x14ac:dyDescent="0.3">
      <c r="A36" t="s">
        <v>201</v>
      </c>
      <c r="C36" t="s">
        <v>191</v>
      </c>
      <c r="D36" s="118" t="s">
        <v>148</v>
      </c>
      <c r="E36" s="74">
        <f>+SUMIFS(Data!$V:$V,Data!$E:$E,'T4 - OS8'!$A36,Data!$G:$G,'T4 - OS8'!$C36)</f>
        <v>0</v>
      </c>
      <c r="F36" s="74">
        <f>+SUMIFS(Data!$AD:$AD,Data!$E:$E,'T4 - OS8'!$A36,Data!$G:$G,'T4 - OS8'!$C36)</f>
        <v>0</v>
      </c>
      <c r="G36" s="74">
        <f>+SUMIFS(Data!$AL:$AL,Data!$E:$E,'T4 - OS8'!$A36,Data!$G:$G,'T4 - OS8'!$C36)</f>
        <v>0</v>
      </c>
      <c r="H36" s="74">
        <f>+SUMIFS(Data!$AT:$AT,Data!$E:$E,'T4 - OS8'!$A36,Data!$G:$G,'T4 - OS8'!$C36)</f>
        <v>0</v>
      </c>
      <c r="I36" s="74">
        <f>+SUMIFS(Data!$BB:$BB,Data!$E:$E,'T4 - OS8'!$A36,Data!$G:$G,'T4 - OS8'!$C36)</f>
        <v>0</v>
      </c>
      <c r="J36" s="128">
        <f t="shared" si="2"/>
        <v>0</v>
      </c>
    </row>
    <row r="37" spans="1:10" ht="16.2" x14ac:dyDescent="0.3">
      <c r="A37" t="s">
        <v>201</v>
      </c>
      <c r="C37" t="s">
        <v>165</v>
      </c>
      <c r="D37" s="116" t="s">
        <v>149</v>
      </c>
      <c r="E37" s="74">
        <f>+SUMIFS(Data!$V:$V,Data!$E:$E,'T4 - OS8'!$A37,Data!$G:$G,'T4 - OS8'!$C37)</f>
        <v>0</v>
      </c>
      <c r="F37" s="74">
        <f>+SUMIFS(Data!$AD:$AD,Data!$E:$E,'T4 - OS8'!$A37,Data!$G:$G,'T4 - OS8'!$C37)</f>
        <v>0</v>
      </c>
      <c r="G37" s="74">
        <f>+SUMIFS(Data!$AL:$AL,Data!$E:$E,'T4 - OS8'!$A37,Data!$G:$G,'T4 - OS8'!$C37)</f>
        <v>0</v>
      </c>
      <c r="H37" s="74">
        <f>+SUMIFS(Data!$AT:$AT,Data!$E:$E,'T4 - OS8'!$A37,Data!$G:$G,'T4 - OS8'!$C37)</f>
        <v>0</v>
      </c>
      <c r="I37" s="74">
        <f>+SUMIFS(Data!$BB:$BB,Data!$E:$E,'T4 - OS8'!$A37,Data!$G:$G,'T4 - OS8'!$C37)</f>
        <v>0</v>
      </c>
      <c r="J37" s="128">
        <f t="shared" si="2"/>
        <v>0</v>
      </c>
    </row>
    <row r="38" spans="1:10" ht="15" thickBot="1" x14ac:dyDescent="0.35">
      <c r="A38" t="s">
        <v>201</v>
      </c>
      <c r="C38" t="s">
        <v>163</v>
      </c>
      <c r="D38" s="119" t="s">
        <v>146</v>
      </c>
      <c r="E38" s="74">
        <f>+SUMIFS(Data!$V:$V,Data!$E:$E,'T4 - OS8'!$A38,Data!$G:$G,'T4 - OS8'!$C38)</f>
        <v>0</v>
      </c>
      <c r="F38" s="74">
        <f>+SUMIFS(Data!$AD:$AD,Data!$E:$E,'T4 - OS8'!$A38,Data!$G:$G,'T4 - OS8'!$C38)</f>
        <v>0</v>
      </c>
      <c r="G38" s="74">
        <f>+SUMIFS(Data!$AL:$AL,Data!$E:$E,'T4 - OS8'!$A38,Data!$G:$G,'T4 - OS8'!$C38)</f>
        <v>0</v>
      </c>
      <c r="H38" s="74">
        <f>+SUMIFS(Data!$AT:$AT,Data!$E:$E,'T4 - OS8'!$A38,Data!$G:$G,'T4 - OS8'!$C38)</f>
        <v>0</v>
      </c>
      <c r="I38" s="74">
        <f>+SUMIFS(Data!$BB:$BB,Data!$E:$E,'T4 - OS8'!$A38,Data!$G:$G,'T4 - OS8'!$C38)</f>
        <v>0</v>
      </c>
      <c r="J38" s="129">
        <f t="shared" si="2"/>
        <v>0</v>
      </c>
    </row>
    <row r="39" spans="1:10" ht="15" x14ac:dyDescent="0.3">
      <c r="D39" s="19" t="s">
        <v>12</v>
      </c>
    </row>
    <row r="40" spans="1:10" ht="5.0999999999999996" customHeight="1" x14ac:dyDescent="0.3"/>
  </sheetData>
  <mergeCells count="4">
    <mergeCell ref="D2:J2"/>
    <mergeCell ref="D3:J3"/>
    <mergeCell ref="D4:J4"/>
    <mergeCell ref="D24:D25"/>
  </mergeCells>
  <pageMargins left="0.7" right="0.7" top="0.75" bottom="0.75" header="0.3" footer="0.3"/>
  <pageSetup paperSize="9" scale="6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8CAA3-66B7-4A45-9939-78E3F20CE234}">
  <sheetPr codeName="Feuil18"/>
  <dimension ref="A1:K40"/>
  <sheetViews>
    <sheetView showGridLines="0" zoomScale="160" zoomScaleNormal="160" workbookViewId="0">
      <selection activeCell="A35" sqref="A35:A38"/>
    </sheetView>
  </sheetViews>
  <sheetFormatPr baseColWidth="10" defaultColWidth="0" defaultRowHeight="14.4" zeroHeight="1" x14ac:dyDescent="0.3"/>
  <cols>
    <col min="1" max="2" width="4.88671875" customWidth="1"/>
    <col min="3" max="3" width="4.77734375" customWidth="1"/>
    <col min="4" max="4" width="34.77734375" customWidth="1"/>
    <col min="5" max="10" width="15.21875" customWidth="1"/>
    <col min="11" max="11" width="1.77734375" customWidth="1"/>
    <col min="12" max="16384" width="11.44140625" hidden="1"/>
  </cols>
  <sheetData>
    <row r="1" spans="1:10" ht="5.0999999999999996" customHeight="1" thickBot="1" x14ac:dyDescent="0.35"/>
    <row r="2" spans="1:10" ht="15" thickBot="1" x14ac:dyDescent="0.35">
      <c r="D2" s="147" t="s">
        <v>23</v>
      </c>
      <c r="E2" s="148"/>
      <c r="F2" s="148"/>
      <c r="G2" s="148"/>
      <c r="H2" s="148"/>
      <c r="I2" s="148"/>
      <c r="J2" s="149"/>
    </row>
    <row r="3" spans="1:10" ht="30" customHeight="1" x14ac:dyDescent="0.3">
      <c r="D3" s="181" t="s">
        <v>21</v>
      </c>
      <c r="E3" s="182"/>
      <c r="F3" s="182"/>
      <c r="G3" s="182"/>
      <c r="H3" s="182"/>
      <c r="I3" s="182"/>
      <c r="J3" s="183"/>
    </row>
    <row r="4" spans="1:10" ht="65.099999999999994" customHeight="1" thickBot="1" x14ac:dyDescent="0.35">
      <c r="D4" s="196" t="s">
        <v>22</v>
      </c>
      <c r="E4" s="185"/>
      <c r="F4" s="185"/>
      <c r="G4" s="185"/>
      <c r="H4" s="185"/>
      <c r="I4" s="185"/>
      <c r="J4" s="186"/>
    </row>
    <row r="5" spans="1:10" ht="5.0999999999999996" customHeight="1" thickBot="1" x14ac:dyDescent="0.35"/>
    <row r="6" spans="1:10" x14ac:dyDescent="0.3">
      <c r="D6" s="1" t="s">
        <v>1</v>
      </c>
      <c r="E6" s="2">
        <v>2022</v>
      </c>
      <c r="F6" s="2">
        <v>2023</v>
      </c>
      <c r="G6" s="2">
        <v>2024</v>
      </c>
      <c r="H6" s="2">
        <v>2025</v>
      </c>
      <c r="I6" s="2">
        <v>2026</v>
      </c>
      <c r="J6" s="3" t="s">
        <v>2</v>
      </c>
    </row>
    <row r="7" spans="1:10" x14ac:dyDescent="0.3">
      <c r="D7" s="28" t="s">
        <v>24</v>
      </c>
      <c r="E7" s="29">
        <f>SUM(E8+E9+E10)</f>
        <v>0</v>
      </c>
      <c r="F7" s="29">
        <f>SUM(F8+F9+F10)</f>
        <v>0</v>
      </c>
      <c r="G7" s="29">
        <f>SUM(G8+G9+G10)</f>
        <v>0</v>
      </c>
      <c r="H7" s="29">
        <f>SUM(H8+H9+H10)</f>
        <v>0</v>
      </c>
      <c r="I7" s="29">
        <f>SUM(I8+I9+I10)</f>
        <v>0</v>
      </c>
      <c r="J7" s="30">
        <f t="shared" ref="J7:J22" si="0">SUM(E7+F7+G7+H7+I7)</f>
        <v>0</v>
      </c>
    </row>
    <row r="8" spans="1:10" x14ac:dyDescent="0.3">
      <c r="A8" t="s">
        <v>202</v>
      </c>
      <c r="B8" t="s">
        <v>156</v>
      </c>
      <c r="C8" t="s">
        <v>180</v>
      </c>
      <c r="D8" s="14" t="s">
        <v>25</v>
      </c>
      <c r="E8" s="11">
        <f>+SUMIFS(Data!$V:$V,Data!$E:$E,'T4 - OS9'!$A8,Data!$D:$D,'T4 - OS9'!$B8,Data!$F:$F,'T4 - OS9'!$C8)</f>
        <v>0</v>
      </c>
      <c r="F8" s="11">
        <f>+SUMIFS(Data!$AD:$AD,Data!$E:$E,'T4 - OS9'!$A8,Data!$D:$D,'T4 - OS9'!$B8,Data!$F:$F,'T4 - OS9'!$C8)</f>
        <v>0</v>
      </c>
      <c r="G8" s="11">
        <f>+SUMIFS(Data!$AL:$AL,Data!$E:$E,'T4 - OS9'!$A8,Data!$D:$D,'T4 - OS9'!$B8,Data!$F:$F,'T4 - OS9'!$C8)</f>
        <v>0</v>
      </c>
      <c r="H8" s="11">
        <f>+SUMIFS(Data!$AT:$AT,Data!$E:$E,'T4 - OS9'!$A8,Data!$D:$D,'T4 - OS9'!$B8,Data!$F:$F,'T4 - OS9'!$C8)</f>
        <v>0</v>
      </c>
      <c r="I8" s="11">
        <f>+SUMIFS(Data!$BB:$BB,Data!$E:$E,'T4 - OS9'!$A8,Data!$D:$D,'T4 - OS9'!$B8,Data!$F:$F,'T4 - OS9'!$C8)</f>
        <v>0</v>
      </c>
      <c r="J8" s="12">
        <f t="shared" si="0"/>
        <v>0</v>
      </c>
    </row>
    <row r="9" spans="1:10" x14ac:dyDescent="0.3">
      <c r="A9" t="s">
        <v>202</v>
      </c>
      <c r="B9" t="s">
        <v>156</v>
      </c>
      <c r="C9" t="s">
        <v>178</v>
      </c>
      <c r="D9" s="14" t="s">
        <v>26</v>
      </c>
      <c r="E9" s="11">
        <f>+SUMIFS(Data!$V:$V,Data!$E:$E,'T4 - OS9'!$A9,Data!$D:$D,'T4 - OS9'!$B9,Data!$F:$F,'T4 - OS9'!$C9)</f>
        <v>0</v>
      </c>
      <c r="F9" s="11">
        <f>+SUMIFS(Data!$AD:$AD,Data!$E:$E,'T4 - OS9'!$A9,Data!$D:$D,'T4 - OS9'!$B9,Data!$F:$F,'T4 - OS9'!$C9)</f>
        <v>0</v>
      </c>
      <c r="G9" s="11">
        <f>+SUMIFS(Data!$AL:$AL,Data!$E:$E,'T4 - OS9'!$A9,Data!$D:$D,'T4 - OS9'!$B9,Data!$F:$F,'T4 - OS9'!$C9)</f>
        <v>0</v>
      </c>
      <c r="H9" s="11">
        <f>+SUMIFS(Data!$AT:$AT,Data!$E:$E,'T4 - OS9'!$A9,Data!$D:$D,'T4 - OS9'!$B9,Data!$F:$F,'T4 - OS9'!$C9)</f>
        <v>0</v>
      </c>
      <c r="I9" s="11">
        <f>+SUMIFS(Data!$BB:$BB,Data!$E:$E,'T4 - OS9'!$A9,Data!$D:$D,'T4 - OS9'!$B9,Data!$F:$F,'T4 - OS9'!$C9)</f>
        <v>0</v>
      </c>
      <c r="J9" s="12">
        <f t="shared" si="0"/>
        <v>0</v>
      </c>
    </row>
    <row r="10" spans="1:10" ht="16.2" x14ac:dyDescent="0.3">
      <c r="A10" t="s">
        <v>202</v>
      </c>
      <c r="B10" t="s">
        <v>156</v>
      </c>
      <c r="C10" t="s">
        <v>179</v>
      </c>
      <c r="D10" s="14" t="s">
        <v>27</v>
      </c>
      <c r="E10" s="11">
        <f>+SUMIFS(Data!$V:$V,Data!$E:$E,'T4 - OS9'!$A10,Data!$D:$D,'T4 - OS9'!$B10,Data!$F:$F,'T4 - OS9'!$C10)</f>
        <v>0</v>
      </c>
      <c r="F10" s="11">
        <f>+SUMIFS(Data!$AD:$AD,Data!$E:$E,'T4 - OS9'!$A10,Data!$D:$D,'T4 - OS9'!$B10,Data!$F:$F,'T4 - OS9'!$C10)</f>
        <v>0</v>
      </c>
      <c r="G10" s="11">
        <f>+SUMIFS(Data!$AL:$AL,Data!$E:$E,'T4 - OS9'!$A10,Data!$D:$D,'T4 - OS9'!$B10,Data!$F:$F,'T4 - OS9'!$C10)</f>
        <v>0</v>
      </c>
      <c r="H10" s="11">
        <f>+SUMIFS(Data!$AT:$AT,Data!$E:$E,'T4 - OS9'!$A10,Data!$D:$D,'T4 - OS9'!$B10,Data!$F:$F,'T4 - OS9'!$C10)</f>
        <v>0</v>
      </c>
      <c r="I10" s="11">
        <f>+SUMIFS(Data!$BB:$BB,Data!$E:$E,'T4 - OS9'!$A10,Data!$D:$D,'T4 - OS9'!$B10,Data!$F:$F,'T4 - OS9'!$C10)</f>
        <v>0</v>
      </c>
      <c r="J10" s="12">
        <f t="shared" si="0"/>
        <v>0</v>
      </c>
    </row>
    <row r="11" spans="1:10" x14ac:dyDescent="0.3">
      <c r="D11" s="28" t="s">
        <v>28</v>
      </c>
      <c r="E11" s="29">
        <f>SUM(E12+E13+E14)</f>
        <v>0</v>
      </c>
      <c r="F11" s="29">
        <f>SUM(F12+F13+F14)</f>
        <v>0</v>
      </c>
      <c r="G11" s="29">
        <f>SUM(G12+G13+G14)</f>
        <v>0</v>
      </c>
      <c r="H11" s="29">
        <f>SUM(H12+H13+H14)</f>
        <v>0</v>
      </c>
      <c r="I11" s="29">
        <f>SUM(I12+I13+I14)</f>
        <v>0</v>
      </c>
      <c r="J11" s="30">
        <f t="shared" si="0"/>
        <v>0</v>
      </c>
    </row>
    <row r="12" spans="1:10" x14ac:dyDescent="0.3">
      <c r="A12" t="s">
        <v>202</v>
      </c>
      <c r="B12" t="s">
        <v>152</v>
      </c>
      <c r="C12" t="s">
        <v>180</v>
      </c>
      <c r="D12" s="14" t="s">
        <v>29</v>
      </c>
      <c r="E12" s="11">
        <f>+SUMIFS(Data!$V:$V,Data!$E:$E,'T4 - OS9'!$A12,Data!$D:$D,'T4 - OS9'!$B12,Data!$F:$F,'T4 - OS9'!$C12)</f>
        <v>0</v>
      </c>
      <c r="F12" s="11">
        <f>+SUMIFS(Data!$AD:$AD,Data!$E:$E,'T4 - OS9'!$A12,Data!$D:$D,'T4 - OS9'!$B12,Data!$F:$F,'T4 - OS9'!$C12)</f>
        <v>0</v>
      </c>
      <c r="G12" s="11">
        <f>+SUMIFS(Data!$AL:$AL,Data!$E:$E,'T4 - OS9'!$A12,Data!$D:$D,'T4 - OS9'!$B12,Data!$F:$F,'T4 - OS9'!$C12)</f>
        <v>0</v>
      </c>
      <c r="H12" s="11">
        <f>+SUMIFS(Data!$AT:$AT,Data!$E:$E,'T4 - OS9'!$A12,Data!$D:$D,'T4 - OS9'!$B12,Data!$F:$F,'T4 - OS9'!$C12)</f>
        <v>0</v>
      </c>
      <c r="I12" s="11">
        <f>+SUMIFS(Data!$BB:$BB,Data!$E:$E,'T4 - OS9'!$A12,Data!$D:$D,'T4 - OS9'!$B12,Data!$F:$F,'T4 - OS9'!$C12)</f>
        <v>0</v>
      </c>
      <c r="J12" s="12">
        <f t="shared" si="0"/>
        <v>0</v>
      </c>
    </row>
    <row r="13" spans="1:10" x14ac:dyDescent="0.3">
      <c r="A13" t="s">
        <v>202</v>
      </c>
      <c r="B13" t="s">
        <v>152</v>
      </c>
      <c r="C13" t="s">
        <v>178</v>
      </c>
      <c r="D13" s="14" t="s">
        <v>30</v>
      </c>
      <c r="E13" s="11">
        <f>+SUMIFS(Data!$V:$V,Data!$E:$E,'T4 - OS9'!$A13,Data!$D:$D,'T4 - OS9'!$B13,Data!$F:$F,'T4 - OS9'!$C13)</f>
        <v>0</v>
      </c>
      <c r="F13" s="11">
        <f>+SUMIFS(Data!$AD:$AD,Data!$E:$E,'T4 - OS9'!$A13,Data!$D:$D,'T4 - OS9'!$B13,Data!$F:$F,'T4 - OS9'!$C13)</f>
        <v>0</v>
      </c>
      <c r="G13" s="11">
        <f>+SUMIFS(Data!$AL:$AL,Data!$E:$E,'T4 - OS9'!$A13,Data!$D:$D,'T4 - OS9'!$B13,Data!$F:$F,'T4 - OS9'!$C13)</f>
        <v>0</v>
      </c>
      <c r="H13" s="11">
        <f>+SUMIFS(Data!$AT:$AT,Data!$E:$E,'T4 - OS9'!$A13,Data!$D:$D,'T4 - OS9'!$B13,Data!$F:$F,'T4 - OS9'!$C13)</f>
        <v>0</v>
      </c>
      <c r="I13" s="11">
        <f>+SUMIFS(Data!$BB:$BB,Data!$E:$E,'T4 - OS9'!$A13,Data!$D:$D,'T4 - OS9'!$B13,Data!$F:$F,'T4 - OS9'!$C13)</f>
        <v>0</v>
      </c>
      <c r="J13" s="12">
        <f t="shared" si="0"/>
        <v>0</v>
      </c>
    </row>
    <row r="14" spans="1:10" ht="16.2" x14ac:dyDescent="0.3">
      <c r="A14" t="s">
        <v>202</v>
      </c>
      <c r="B14" t="s">
        <v>152</v>
      </c>
      <c r="C14" t="s">
        <v>179</v>
      </c>
      <c r="D14" s="14" t="s">
        <v>31</v>
      </c>
      <c r="E14" s="11">
        <f>+SUMIFS(Data!$V:$V,Data!$E:$E,'T4 - OS9'!$A14,Data!$D:$D,'T4 - OS9'!$B14,Data!$F:$F,'T4 - OS9'!$C14)</f>
        <v>0</v>
      </c>
      <c r="F14" s="11">
        <f>+SUMIFS(Data!$AD:$AD,Data!$E:$E,'T4 - OS9'!$A14,Data!$D:$D,'T4 - OS9'!$B14,Data!$F:$F,'T4 - OS9'!$C14)</f>
        <v>0</v>
      </c>
      <c r="G14" s="11">
        <f>+SUMIFS(Data!$AL:$AL,Data!$E:$E,'T4 - OS9'!$A14,Data!$D:$D,'T4 - OS9'!$B14,Data!$F:$F,'T4 - OS9'!$C14)</f>
        <v>0</v>
      </c>
      <c r="H14" s="11">
        <f>+SUMIFS(Data!$AT:$AT,Data!$E:$E,'T4 - OS9'!$A14,Data!$D:$D,'T4 - OS9'!$B14,Data!$F:$F,'T4 - OS9'!$C14)</f>
        <v>0</v>
      </c>
      <c r="I14" s="11">
        <f>+SUMIFS(Data!$BB:$BB,Data!$E:$E,'T4 - OS9'!$A14,Data!$D:$D,'T4 - OS9'!$B14,Data!$F:$F,'T4 - OS9'!$C14)</f>
        <v>0</v>
      </c>
      <c r="J14" s="12">
        <f t="shared" si="0"/>
        <v>0</v>
      </c>
    </row>
    <row r="15" spans="1:10" x14ac:dyDescent="0.3">
      <c r="D15" s="28" t="s">
        <v>37</v>
      </c>
      <c r="E15" s="29">
        <f>SUM(E16+E17+E18)</f>
        <v>0</v>
      </c>
      <c r="F15" s="29">
        <f>SUM(F16+F17+F18)</f>
        <v>0</v>
      </c>
      <c r="G15" s="29">
        <f>SUM(G16+G17+G18)</f>
        <v>0</v>
      </c>
      <c r="H15" s="29">
        <f>SUM(H16+H17+H18)</f>
        <v>0</v>
      </c>
      <c r="I15" s="29">
        <f>SUM(I16+I17+I18)</f>
        <v>0</v>
      </c>
      <c r="J15" s="30">
        <f t="shared" si="0"/>
        <v>0</v>
      </c>
    </row>
    <row r="16" spans="1:10" x14ac:dyDescent="0.3">
      <c r="A16" t="s">
        <v>202</v>
      </c>
      <c r="B16" t="s">
        <v>207</v>
      </c>
      <c r="C16" t="s">
        <v>180</v>
      </c>
      <c r="D16" s="14" t="s">
        <v>10</v>
      </c>
      <c r="E16" s="11">
        <f>+SUMIFS(Data!$V:$V,Data!$E:$E,'T4 - OS9'!$A16,Data!$D:$D,'T4 - OS9'!$B16,Data!$F:$F,'T4 - OS9'!$C16)</f>
        <v>0</v>
      </c>
      <c r="F16" s="11">
        <f>+SUMIFS(Data!$AD:$AD,Data!$E:$E,'T4 - OS9'!$A16,Data!$D:$D,'T4 - OS9'!$B16,Data!$F:$F,'T4 - OS9'!$C16)</f>
        <v>0</v>
      </c>
      <c r="G16" s="11">
        <f>+SUMIFS(Data!$AL:$AL,Data!$E:$E,'T4 - OS9'!$A16,Data!$D:$D,'T4 - OS9'!$B16,Data!$F:$F,'T4 - OS9'!$C16)</f>
        <v>0</v>
      </c>
      <c r="H16" s="11">
        <f>+SUMIFS(Data!$AT:$AT,Data!$E:$E,'T4 - OS9'!$A16,Data!$D:$D,'T4 - OS9'!$B16,Data!$F:$F,'T4 - OS9'!$C16)</f>
        <v>0</v>
      </c>
      <c r="I16" s="11">
        <f>+SUMIFS(Data!$BB:$BB,Data!$E:$E,'T4 - OS9'!$A16,Data!$D:$D,'T4 - OS9'!$B16,Data!$F:$F,'T4 - OS9'!$C16)</f>
        <v>0</v>
      </c>
      <c r="J16" s="12">
        <f t="shared" si="0"/>
        <v>0</v>
      </c>
    </row>
    <row r="17" spans="1:10" x14ac:dyDescent="0.3">
      <c r="A17" t="s">
        <v>202</v>
      </c>
      <c r="B17" t="s">
        <v>207</v>
      </c>
      <c r="C17" t="s">
        <v>178</v>
      </c>
      <c r="D17" s="14" t="s">
        <v>11</v>
      </c>
      <c r="E17" s="11">
        <f>+SUMIFS(Data!$V:$V,Data!$E:$E,'T4 - OS9'!$A17,Data!$D:$D,'T4 - OS9'!$B17,Data!$F:$F,'T4 - OS9'!$C17)</f>
        <v>0</v>
      </c>
      <c r="F17" s="11">
        <f>+SUMIFS(Data!$AD:$AD,Data!$E:$E,'T4 - OS9'!$A17,Data!$D:$D,'T4 - OS9'!$B17,Data!$F:$F,'T4 - OS9'!$C17)</f>
        <v>0</v>
      </c>
      <c r="G17" s="11">
        <f>+SUMIFS(Data!$AL:$AL,Data!$E:$E,'T4 - OS9'!$A17,Data!$D:$D,'T4 - OS9'!$B17,Data!$F:$F,'T4 - OS9'!$C17)</f>
        <v>0</v>
      </c>
      <c r="H17" s="11">
        <f>+SUMIFS(Data!$AT:$AT,Data!$E:$E,'T4 - OS9'!$A17,Data!$D:$D,'T4 - OS9'!$B17,Data!$F:$F,'T4 - OS9'!$C17)</f>
        <v>0</v>
      </c>
      <c r="I17" s="11">
        <f>+SUMIFS(Data!$BB:$BB,Data!$E:$E,'T4 - OS9'!$A17,Data!$D:$D,'T4 - OS9'!$B17,Data!$F:$F,'T4 - OS9'!$C17)</f>
        <v>0</v>
      </c>
      <c r="J17" s="12">
        <f t="shared" si="0"/>
        <v>0</v>
      </c>
    </row>
    <row r="18" spans="1:10" ht="16.2" x14ac:dyDescent="0.3">
      <c r="A18" t="s">
        <v>202</v>
      </c>
      <c r="B18" t="s">
        <v>207</v>
      </c>
      <c r="C18" t="s">
        <v>179</v>
      </c>
      <c r="D18" s="14" t="s">
        <v>32</v>
      </c>
      <c r="E18" s="11">
        <f>+SUMIFS(Data!$V:$V,Data!$E:$E,'T4 - OS9'!$A18,Data!$D:$D,'T4 - OS9'!$B18,Data!$F:$F,'T4 - OS9'!$C18)</f>
        <v>0</v>
      </c>
      <c r="F18" s="11">
        <f>+SUMIFS(Data!$AD:$AD,Data!$E:$E,'T4 - OS9'!$A18,Data!$D:$D,'T4 - OS9'!$B18,Data!$F:$F,'T4 - OS9'!$C18)</f>
        <v>0</v>
      </c>
      <c r="G18" s="11">
        <f>+SUMIFS(Data!$AL:$AL,Data!$E:$E,'T4 - OS9'!$A18,Data!$D:$D,'T4 - OS9'!$B18,Data!$F:$F,'T4 - OS9'!$C18)</f>
        <v>0</v>
      </c>
      <c r="H18" s="11">
        <f>+SUMIFS(Data!$AT:$AT,Data!$E:$E,'T4 - OS9'!$A18,Data!$D:$D,'T4 - OS9'!$B18,Data!$F:$F,'T4 - OS9'!$C18)</f>
        <v>0</v>
      </c>
      <c r="I18" s="11">
        <f>+SUMIFS(Data!$BB:$BB,Data!$E:$E,'T4 - OS9'!$A18,Data!$D:$D,'T4 - OS9'!$B18,Data!$F:$F,'T4 - OS9'!$C18)</f>
        <v>0</v>
      </c>
      <c r="J18" s="12">
        <f t="shared" si="0"/>
        <v>0</v>
      </c>
    </row>
    <row r="19" spans="1:10" x14ac:dyDescent="0.3">
      <c r="D19" s="28" t="s">
        <v>36</v>
      </c>
      <c r="E19" s="29">
        <f>SUM(E20+E21+E22)</f>
        <v>0</v>
      </c>
      <c r="F19" s="29">
        <f>SUM(F20+F21+F22)</f>
        <v>0</v>
      </c>
      <c r="G19" s="29">
        <f>SUM(G20+G21+G22)</f>
        <v>0</v>
      </c>
      <c r="H19" s="29">
        <f>SUM(H20+H21+H22)</f>
        <v>0</v>
      </c>
      <c r="I19" s="29">
        <f>SUM(I20+I21+I22)</f>
        <v>0</v>
      </c>
      <c r="J19" s="30">
        <f t="shared" si="0"/>
        <v>0</v>
      </c>
    </row>
    <row r="20" spans="1:10" x14ac:dyDescent="0.3">
      <c r="A20" t="s">
        <v>202</v>
      </c>
      <c r="B20" t="s">
        <v>208</v>
      </c>
      <c r="C20" t="s">
        <v>180</v>
      </c>
      <c r="D20" s="14" t="s">
        <v>33</v>
      </c>
      <c r="E20" s="11">
        <f>+SUMIFS(Data!$V:$V,Data!$E:$E,'T4 - OS9'!$A20,Data!$D:$D,'T4 - OS9'!$B20,Data!$F:$F,'T4 - OS9'!$C20)</f>
        <v>0</v>
      </c>
      <c r="F20" s="11">
        <f>+SUMIFS(Data!$AD:$AD,Data!$E:$E,'T4 - OS9'!$A20,Data!$D:$D,'T4 - OS9'!$B20,Data!$F:$F,'T4 - OS9'!$C20)</f>
        <v>0</v>
      </c>
      <c r="G20" s="11">
        <f>+SUMIFS(Data!$AL:$AL,Data!$E:$E,'T4 - OS9'!$A20,Data!$D:$D,'T4 - OS9'!$B20,Data!$F:$F,'T4 - OS9'!$C20)</f>
        <v>0</v>
      </c>
      <c r="H20" s="11">
        <f>+SUMIFS(Data!$AT:$AT,Data!$E:$E,'T4 - OS9'!$A20,Data!$D:$D,'T4 - OS9'!$B20,Data!$F:$F,'T4 - OS9'!$C20)</f>
        <v>0</v>
      </c>
      <c r="I20" s="11">
        <f>+SUMIFS(Data!$BB:$BB,Data!$E:$E,'T4 - OS9'!$A20,Data!$D:$D,'T4 - OS9'!$B20,Data!$F:$F,'T4 - OS9'!$C20)</f>
        <v>0</v>
      </c>
      <c r="J20" s="12">
        <f t="shared" si="0"/>
        <v>0</v>
      </c>
    </row>
    <row r="21" spans="1:10" x14ac:dyDescent="0.3">
      <c r="A21" t="s">
        <v>202</v>
      </c>
      <c r="B21" t="s">
        <v>208</v>
      </c>
      <c r="C21" t="s">
        <v>178</v>
      </c>
      <c r="D21" s="14" t="s">
        <v>34</v>
      </c>
      <c r="E21" s="11">
        <f>+SUMIFS(Data!$V:$V,Data!$E:$E,'T4 - OS9'!$A21,Data!$D:$D,'T4 - OS9'!$B21,Data!$F:$F,'T4 - OS9'!$C21)</f>
        <v>0</v>
      </c>
      <c r="F21" s="11">
        <f>+SUMIFS(Data!$AD:$AD,Data!$E:$E,'T4 - OS9'!$A21,Data!$D:$D,'T4 - OS9'!$B21,Data!$F:$F,'T4 - OS9'!$C21)</f>
        <v>0</v>
      </c>
      <c r="G21" s="11">
        <f>+SUMIFS(Data!$AL:$AL,Data!$E:$E,'T4 - OS9'!$A21,Data!$D:$D,'T4 - OS9'!$B21,Data!$F:$F,'T4 - OS9'!$C21)</f>
        <v>0</v>
      </c>
      <c r="H21" s="11">
        <f>+SUMIFS(Data!$AT:$AT,Data!$E:$E,'T4 - OS9'!$A21,Data!$D:$D,'T4 - OS9'!$B21,Data!$F:$F,'T4 - OS9'!$C21)</f>
        <v>0</v>
      </c>
      <c r="I21" s="11">
        <f>+SUMIFS(Data!$BB:$BB,Data!$E:$E,'T4 - OS9'!$A21,Data!$D:$D,'T4 - OS9'!$B21,Data!$F:$F,'T4 - OS9'!$C21)</f>
        <v>0</v>
      </c>
      <c r="J21" s="12">
        <f t="shared" si="0"/>
        <v>0</v>
      </c>
    </row>
    <row r="22" spans="1:10" ht="16.8" thickBot="1" x14ac:dyDescent="0.35">
      <c r="A22" t="s">
        <v>202</v>
      </c>
      <c r="B22" t="s">
        <v>208</v>
      </c>
      <c r="C22" t="s">
        <v>179</v>
      </c>
      <c r="D22" s="15" t="s">
        <v>35</v>
      </c>
      <c r="E22" s="11">
        <f>+SUMIFS(Data!$V:$V,Data!$E:$E,'T4 - OS9'!$A22,Data!$D:$D,'T4 - OS9'!$B22,Data!$F:$F,'T4 - OS9'!$C22)</f>
        <v>0</v>
      </c>
      <c r="F22" s="11">
        <f>+SUMIFS(Data!$AD:$AD,Data!$E:$E,'T4 - OS9'!$A22,Data!$D:$D,'T4 - OS9'!$B22,Data!$F:$F,'T4 - OS9'!$C22)</f>
        <v>0</v>
      </c>
      <c r="G22" s="11">
        <f>+SUMIFS(Data!$AL:$AL,Data!$E:$E,'T4 - OS9'!$A22,Data!$D:$D,'T4 - OS9'!$B22,Data!$F:$F,'T4 - OS9'!$C22)</f>
        <v>0</v>
      </c>
      <c r="H22" s="11">
        <f>+SUMIFS(Data!$AT:$AT,Data!$E:$E,'T4 - OS9'!$A22,Data!$D:$D,'T4 - OS9'!$B22,Data!$F:$F,'T4 - OS9'!$C22)</f>
        <v>0</v>
      </c>
      <c r="I22" s="11">
        <f>+SUMIFS(Data!$BB:$BB,Data!$E:$E,'T4 - OS9'!$A22,Data!$D:$D,'T4 - OS9'!$B22,Data!$F:$F,'T4 - OS9'!$C22)</f>
        <v>0</v>
      </c>
      <c r="J22" s="17">
        <f t="shared" si="0"/>
        <v>0</v>
      </c>
    </row>
    <row r="23" spans="1:10" ht="5.0999999999999996" customHeight="1" thickBot="1" x14ac:dyDescent="0.35"/>
    <row r="24" spans="1:10" x14ac:dyDescent="0.3">
      <c r="D24" s="197" t="s">
        <v>40</v>
      </c>
      <c r="E24" s="34">
        <v>2022</v>
      </c>
      <c r="F24" s="34">
        <v>2023</v>
      </c>
      <c r="G24" s="34">
        <v>2024</v>
      </c>
      <c r="H24" s="34">
        <v>2025</v>
      </c>
      <c r="I24" s="34">
        <v>2026</v>
      </c>
      <c r="J24" s="35" t="s">
        <v>2</v>
      </c>
    </row>
    <row r="25" spans="1:10" x14ac:dyDescent="0.3">
      <c r="D25" s="198"/>
      <c r="E25" s="26">
        <f t="shared" ref="E25:J25" si="1">SUM(E26+E30+E34)</f>
        <v>0</v>
      </c>
      <c r="F25" s="26">
        <f t="shared" si="1"/>
        <v>0</v>
      </c>
      <c r="G25" s="26">
        <f t="shared" si="1"/>
        <v>0</v>
      </c>
      <c r="H25" s="26">
        <f t="shared" si="1"/>
        <v>0</v>
      </c>
      <c r="I25" s="26">
        <f t="shared" si="1"/>
        <v>0</v>
      </c>
      <c r="J25" s="26">
        <f t="shared" si="1"/>
        <v>0</v>
      </c>
    </row>
    <row r="26" spans="1:10" x14ac:dyDescent="0.3">
      <c r="D26" s="122" t="s">
        <v>38</v>
      </c>
      <c r="E26" s="123">
        <f>SUM(E27+E28+E29)</f>
        <v>0</v>
      </c>
      <c r="F26" s="123">
        <f>SUM(F27+F28+F29)</f>
        <v>0</v>
      </c>
      <c r="G26" s="123">
        <f>SUM(G27+G28+G29)</f>
        <v>0</v>
      </c>
      <c r="H26" s="123">
        <f>SUM(H27+H28+H29)</f>
        <v>0</v>
      </c>
      <c r="I26" s="123">
        <f>SUM(I27+I28+I29)</f>
        <v>0</v>
      </c>
      <c r="J26" s="124">
        <f t="shared" ref="J26:J38" si="2">SUM(E26+F26+G26+H26+I26)</f>
        <v>0</v>
      </c>
    </row>
    <row r="27" spans="1:10" x14ac:dyDescent="0.3">
      <c r="A27" t="s">
        <v>202</v>
      </c>
      <c r="C27" t="s">
        <v>176</v>
      </c>
      <c r="D27" s="117" t="s">
        <v>141</v>
      </c>
      <c r="E27" s="74">
        <f>+SUMIFS(Data!$V:$V,Data!$E:$E,'T4 - OS9'!$A27,Data!$G:$G,'T4 - OS9'!$C27)</f>
        <v>0</v>
      </c>
      <c r="F27" s="74">
        <f>+SUMIFS(Data!$AD:$AD,Data!$E:$E,'T4 - OS9'!$A27,Data!$G:$G,'T4 - OS9'!$C27)</f>
        <v>0</v>
      </c>
      <c r="G27" s="74">
        <f>+SUMIFS(Data!$AL:$AL,Data!$E:$E,'T4 - OS9'!$A27,Data!$G:$G,'T4 - OS9'!$C27)</f>
        <v>0</v>
      </c>
      <c r="H27" s="74">
        <f>+SUMIFS(Data!$AT:$AT,Data!$E:$E,'T4 - OS9'!$A27,Data!$G:$G,'T4 - OS9'!$C27)</f>
        <v>0</v>
      </c>
      <c r="I27" s="74">
        <f>+SUMIFS(Data!$BB:$BB,Data!$E:$E,'T4 - OS9'!$A27,Data!$G:$G,'T4 - OS9'!$C27)</f>
        <v>0</v>
      </c>
      <c r="J27" s="127">
        <f t="shared" si="2"/>
        <v>0</v>
      </c>
    </row>
    <row r="28" spans="1:10" x14ac:dyDescent="0.3">
      <c r="A28" t="s">
        <v>202</v>
      </c>
      <c r="C28" t="s">
        <v>173</v>
      </c>
      <c r="D28" s="117" t="s">
        <v>142</v>
      </c>
      <c r="E28" s="74">
        <f>+SUMIFS(Data!$V:$V,Data!$E:$E,'T4 - OS9'!$A28,Data!$G:$G,'T4 - OS9'!$C28)</f>
        <v>0</v>
      </c>
      <c r="F28" s="74">
        <f>+SUMIFS(Data!$AD:$AD,Data!$E:$E,'T4 - OS9'!$A28,Data!$G:$G,'T4 - OS9'!$C28)</f>
        <v>0</v>
      </c>
      <c r="G28" s="74">
        <f>+SUMIFS(Data!$AL:$AL,Data!$E:$E,'T4 - OS9'!$A28,Data!$G:$G,'T4 - OS9'!$C28)</f>
        <v>0</v>
      </c>
      <c r="H28" s="74">
        <f>+SUMIFS(Data!$AT:$AT,Data!$E:$E,'T4 - OS9'!$A28,Data!$G:$G,'T4 - OS9'!$C28)</f>
        <v>0</v>
      </c>
      <c r="I28" s="74">
        <f>+SUMIFS(Data!$BB:$BB,Data!$E:$E,'T4 - OS9'!$A28,Data!$G:$G,'T4 - OS9'!$C28)</f>
        <v>0</v>
      </c>
      <c r="J28" s="127">
        <f t="shared" si="2"/>
        <v>0</v>
      </c>
    </row>
    <row r="29" spans="1:10" x14ac:dyDescent="0.3">
      <c r="A29" t="s">
        <v>202</v>
      </c>
      <c r="C29" t="s">
        <v>164</v>
      </c>
      <c r="D29" s="117" t="s">
        <v>143</v>
      </c>
      <c r="E29" s="74">
        <f>+SUMIFS(Data!$V:$V,Data!$E:$E,'T4 - OS9'!$A29,Data!$G:$G,'T4 - OS9'!$C29)</f>
        <v>0</v>
      </c>
      <c r="F29" s="74">
        <f>+SUMIFS(Data!$AD:$AD,Data!$E:$E,'T4 - OS9'!$A29,Data!$G:$G,'T4 - OS9'!$C29)</f>
        <v>0</v>
      </c>
      <c r="G29" s="74">
        <f>+SUMIFS(Data!$AL:$AL,Data!$E:$E,'T4 - OS9'!$A29,Data!$G:$G,'T4 - OS9'!$C29)</f>
        <v>0</v>
      </c>
      <c r="H29" s="74">
        <f>+SUMIFS(Data!$AT:$AT,Data!$E:$E,'T4 - OS9'!$A29,Data!$G:$G,'T4 - OS9'!$C29)</f>
        <v>0</v>
      </c>
      <c r="I29" s="74">
        <f>+SUMIFS(Data!$BB:$BB,Data!$E:$E,'T4 - OS9'!$A29,Data!$G:$G,'T4 - OS9'!$C29)</f>
        <v>0</v>
      </c>
      <c r="J29" s="127">
        <f t="shared" si="2"/>
        <v>0</v>
      </c>
    </row>
    <row r="30" spans="1:10" x14ac:dyDescent="0.3">
      <c r="D30" s="122" t="s">
        <v>39</v>
      </c>
      <c r="E30" s="123">
        <f>SUM(E31+E32+E33)</f>
        <v>0</v>
      </c>
      <c r="F30" s="123">
        <f>SUM(F31+F32+F33)</f>
        <v>0</v>
      </c>
      <c r="G30" s="123">
        <f>SUM(G31+G32+G33)</f>
        <v>0</v>
      </c>
      <c r="H30" s="123">
        <f>SUM(H31+H32+H33)</f>
        <v>0</v>
      </c>
      <c r="I30" s="123">
        <f>SUM(I31+I32+I33)</f>
        <v>0</v>
      </c>
      <c r="J30" s="124">
        <f t="shared" si="2"/>
        <v>0</v>
      </c>
    </row>
    <row r="31" spans="1:10" x14ac:dyDescent="0.3">
      <c r="A31" t="s">
        <v>202</v>
      </c>
      <c r="C31" t="s">
        <v>159</v>
      </c>
      <c r="D31" s="116" t="s">
        <v>144</v>
      </c>
      <c r="E31" s="74">
        <f>+SUMIFS(Data!$V:$V,Data!$E:$E,'T4 - OS9'!$A31,Data!$G:$G,'T4 - OS9'!$C31)</f>
        <v>0</v>
      </c>
      <c r="F31" s="74">
        <f>+SUMIFS(Data!$AD:$AD,Data!$E:$E,'T4 - OS9'!$A31,Data!$G:$G,'T4 - OS9'!$C31)</f>
        <v>0</v>
      </c>
      <c r="G31" s="74">
        <f>+SUMIFS(Data!$AL:$AL,Data!$E:$E,'T4 - OS9'!$A31,Data!$G:$G,'T4 - OS9'!$C31)</f>
        <v>0</v>
      </c>
      <c r="H31" s="74">
        <f>+SUMIFS(Data!$AT:$AT,Data!$E:$E,'T4 - OS9'!$A31,Data!$G:$G,'T4 - OS9'!$C31)</f>
        <v>0</v>
      </c>
      <c r="I31" s="74">
        <f>+SUMIFS(Data!$BB:$BB,Data!$E:$E,'T4 - OS9'!$A31,Data!$G:$G,'T4 - OS9'!$C31)</f>
        <v>0</v>
      </c>
      <c r="J31" s="128">
        <f t="shared" si="2"/>
        <v>0</v>
      </c>
    </row>
    <row r="32" spans="1:10" x14ac:dyDescent="0.3">
      <c r="A32" t="s">
        <v>202</v>
      </c>
      <c r="C32" t="s">
        <v>188</v>
      </c>
      <c r="D32" s="116" t="s">
        <v>145</v>
      </c>
      <c r="E32" s="74">
        <f>+SUMIFS(Data!$V:$V,Data!$E:$E,'T4 - OS9'!$A32,Data!$G:$G,'T4 - OS9'!$C32)</f>
        <v>0</v>
      </c>
      <c r="F32" s="74">
        <f>+SUMIFS(Data!$AD:$AD,Data!$E:$E,'T4 - OS9'!$A32,Data!$G:$G,'T4 - OS9'!$C32)</f>
        <v>0</v>
      </c>
      <c r="G32" s="74">
        <f>+SUMIFS(Data!$AL:$AL,Data!$E:$E,'T4 - OS9'!$A32,Data!$G:$G,'T4 - OS9'!$C32)</f>
        <v>0</v>
      </c>
      <c r="H32" s="74">
        <f>+SUMIFS(Data!$AT:$AT,Data!$E:$E,'T4 - OS9'!$A32,Data!$G:$G,'T4 - OS9'!$C32)</f>
        <v>0</v>
      </c>
      <c r="I32" s="74">
        <f>+SUMIFS(Data!$BB:$BB,Data!$E:$E,'T4 - OS9'!$A32,Data!$G:$G,'T4 - OS9'!$C32)</f>
        <v>0</v>
      </c>
      <c r="J32" s="128">
        <f t="shared" si="2"/>
        <v>0</v>
      </c>
    </row>
    <row r="33" spans="1:10" x14ac:dyDescent="0.3">
      <c r="A33" t="s">
        <v>202</v>
      </c>
      <c r="C33" t="s">
        <v>161</v>
      </c>
      <c r="D33" s="116" t="s">
        <v>143</v>
      </c>
      <c r="E33" s="74">
        <f>+SUMIFS(Data!$V:$V,Data!$E:$E,'T4 - OS9'!$A33,Data!$G:$G,'T4 - OS9'!$C33)</f>
        <v>0</v>
      </c>
      <c r="F33" s="74">
        <f>+SUMIFS(Data!$AD:$AD,Data!$E:$E,'T4 - OS9'!$A33,Data!$G:$G,'T4 - OS9'!$C33)</f>
        <v>0</v>
      </c>
      <c r="G33" s="74">
        <f>+SUMIFS(Data!$AL:$AL,Data!$E:$E,'T4 - OS9'!$A33,Data!$G:$G,'T4 - OS9'!$C33)</f>
        <v>0</v>
      </c>
      <c r="H33" s="74">
        <f>+SUMIFS(Data!$AT:$AT,Data!$E:$E,'T4 - OS9'!$A33,Data!$G:$G,'T4 - OS9'!$C33)</f>
        <v>0</v>
      </c>
      <c r="I33" s="74">
        <f>+SUMIFS(Data!$BB:$BB,Data!$E:$E,'T4 - OS9'!$A33,Data!$G:$G,'T4 - OS9'!$C33)</f>
        <v>0</v>
      </c>
      <c r="J33" s="128">
        <f t="shared" si="2"/>
        <v>0</v>
      </c>
    </row>
    <row r="34" spans="1:10" ht="16.2" x14ac:dyDescent="0.3">
      <c r="D34" s="122" t="s">
        <v>140</v>
      </c>
      <c r="E34" s="125">
        <f>SUM(E35+E36+E37+E38)</f>
        <v>0</v>
      </c>
      <c r="F34" s="125">
        <f>SUM(F35+F36+F37+F38)</f>
        <v>0</v>
      </c>
      <c r="G34" s="125">
        <f>SUM(G35+G36+G37+G38)</f>
        <v>0</v>
      </c>
      <c r="H34" s="125">
        <f>SUM(H35+H36+H37+H38)</f>
        <v>0</v>
      </c>
      <c r="I34" s="125">
        <f>SUM(I35+I36+I37+I38)</f>
        <v>0</v>
      </c>
      <c r="J34" s="126">
        <f t="shared" si="2"/>
        <v>0</v>
      </c>
    </row>
    <row r="35" spans="1:10" ht="16.2" x14ac:dyDescent="0.3">
      <c r="A35" t="s">
        <v>202</v>
      </c>
      <c r="C35" t="s">
        <v>155</v>
      </c>
      <c r="D35" s="117" t="s">
        <v>147</v>
      </c>
      <c r="E35" s="74">
        <f>+SUMIFS(Data!$V:$V,Data!$E:$E,'T4 - OS9'!$A35,Data!$G:$G,'T4 - OS9'!$C35)</f>
        <v>0</v>
      </c>
      <c r="F35" s="74">
        <f>+SUMIFS(Data!$AD:$AD,Data!$E:$E,'T4 - OS9'!$A35,Data!$G:$G,'T4 - OS9'!$C35)</f>
        <v>0</v>
      </c>
      <c r="G35" s="74">
        <f>+SUMIFS(Data!$AL:$AL,Data!$E:$E,'T4 - OS9'!$A35,Data!$G:$G,'T4 - OS9'!$C35)</f>
        <v>0</v>
      </c>
      <c r="H35" s="74">
        <f>+SUMIFS(Data!$AT:$AT,Data!$E:$E,'T4 - OS9'!$A35,Data!$G:$G,'T4 - OS9'!$C35)</f>
        <v>0</v>
      </c>
      <c r="I35" s="74">
        <f>+SUMIFS(Data!$BB:$BB,Data!$E:$E,'T4 - OS9'!$A35,Data!$G:$G,'T4 - OS9'!$C35)</f>
        <v>0</v>
      </c>
      <c r="J35" s="128">
        <f t="shared" si="2"/>
        <v>0</v>
      </c>
    </row>
    <row r="36" spans="1:10" ht="16.2" x14ac:dyDescent="0.3">
      <c r="A36" t="s">
        <v>202</v>
      </c>
      <c r="C36" t="s">
        <v>191</v>
      </c>
      <c r="D36" s="118" t="s">
        <v>148</v>
      </c>
      <c r="E36" s="74">
        <f>+SUMIFS(Data!$V:$V,Data!$E:$E,'T4 - OS9'!$A36,Data!$G:$G,'T4 - OS9'!$C36)</f>
        <v>0</v>
      </c>
      <c r="F36" s="74">
        <f>+SUMIFS(Data!$AD:$AD,Data!$E:$E,'T4 - OS9'!$A36,Data!$G:$G,'T4 - OS9'!$C36)</f>
        <v>0</v>
      </c>
      <c r="G36" s="74">
        <f>+SUMIFS(Data!$AL:$AL,Data!$E:$E,'T4 - OS9'!$A36,Data!$G:$G,'T4 - OS9'!$C36)</f>
        <v>0</v>
      </c>
      <c r="H36" s="74">
        <f>+SUMIFS(Data!$AT:$AT,Data!$E:$E,'T4 - OS9'!$A36,Data!$G:$G,'T4 - OS9'!$C36)</f>
        <v>0</v>
      </c>
      <c r="I36" s="74">
        <f>+SUMIFS(Data!$BB:$BB,Data!$E:$E,'T4 - OS9'!$A36,Data!$G:$G,'T4 - OS9'!$C36)</f>
        <v>0</v>
      </c>
      <c r="J36" s="128">
        <f t="shared" si="2"/>
        <v>0</v>
      </c>
    </row>
    <row r="37" spans="1:10" ht="16.2" x14ac:dyDescent="0.3">
      <c r="A37" t="s">
        <v>202</v>
      </c>
      <c r="C37" t="s">
        <v>165</v>
      </c>
      <c r="D37" s="116" t="s">
        <v>149</v>
      </c>
      <c r="E37" s="74">
        <f>+SUMIFS(Data!$V:$V,Data!$E:$E,'T4 - OS9'!$A37,Data!$G:$G,'T4 - OS9'!$C37)</f>
        <v>0</v>
      </c>
      <c r="F37" s="74">
        <f>+SUMIFS(Data!$AD:$AD,Data!$E:$E,'T4 - OS9'!$A37,Data!$G:$G,'T4 - OS9'!$C37)</f>
        <v>0</v>
      </c>
      <c r="G37" s="74">
        <f>+SUMIFS(Data!$AL:$AL,Data!$E:$E,'T4 - OS9'!$A37,Data!$G:$G,'T4 - OS9'!$C37)</f>
        <v>0</v>
      </c>
      <c r="H37" s="74">
        <f>+SUMIFS(Data!$AT:$AT,Data!$E:$E,'T4 - OS9'!$A37,Data!$G:$G,'T4 - OS9'!$C37)</f>
        <v>0</v>
      </c>
      <c r="I37" s="74">
        <f>+SUMIFS(Data!$BB:$BB,Data!$E:$E,'T4 - OS9'!$A37,Data!$G:$G,'T4 - OS9'!$C37)</f>
        <v>0</v>
      </c>
      <c r="J37" s="128">
        <f t="shared" si="2"/>
        <v>0</v>
      </c>
    </row>
    <row r="38" spans="1:10" ht="15" thickBot="1" x14ac:dyDescent="0.35">
      <c r="A38" t="s">
        <v>202</v>
      </c>
      <c r="C38" t="s">
        <v>163</v>
      </c>
      <c r="D38" s="119" t="s">
        <v>146</v>
      </c>
      <c r="E38" s="74">
        <f>+SUMIFS(Data!$V:$V,Data!$E:$E,'T4 - OS9'!$A38,Data!$G:$G,'T4 - OS9'!$C38)</f>
        <v>0</v>
      </c>
      <c r="F38" s="74">
        <f>+SUMIFS(Data!$AD:$AD,Data!$E:$E,'T4 - OS9'!$A38,Data!$G:$G,'T4 - OS9'!$C38)</f>
        <v>0</v>
      </c>
      <c r="G38" s="74">
        <f>+SUMIFS(Data!$AL:$AL,Data!$E:$E,'T4 - OS9'!$A38,Data!$G:$G,'T4 - OS9'!$C38)</f>
        <v>0</v>
      </c>
      <c r="H38" s="74">
        <f>+SUMIFS(Data!$AT:$AT,Data!$E:$E,'T4 - OS9'!$A38,Data!$G:$G,'T4 - OS9'!$C38)</f>
        <v>0</v>
      </c>
      <c r="I38" s="74">
        <f>+SUMIFS(Data!$BB:$BB,Data!$E:$E,'T4 - OS9'!$A38,Data!$G:$G,'T4 - OS9'!$C38)</f>
        <v>0</v>
      </c>
      <c r="J38" s="129">
        <f t="shared" si="2"/>
        <v>0</v>
      </c>
    </row>
    <row r="39" spans="1:10" ht="15" x14ac:dyDescent="0.3">
      <c r="D39" s="19" t="s">
        <v>12</v>
      </c>
    </row>
    <row r="40" spans="1:10" ht="5.0999999999999996" customHeight="1" x14ac:dyDescent="0.3"/>
  </sheetData>
  <mergeCells count="4">
    <mergeCell ref="D2:J2"/>
    <mergeCell ref="D3:J3"/>
    <mergeCell ref="D4:J4"/>
    <mergeCell ref="D24:D25"/>
  </mergeCells>
  <pageMargins left="0.7" right="0.7" top="0.75" bottom="0.75" header="0.3" footer="0.3"/>
  <pageSetup paperSize="9" scale="6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31DD7-59C7-4FB7-8187-DE2913536708}">
  <sheetPr codeName="Feuil19"/>
  <dimension ref="A1:K40"/>
  <sheetViews>
    <sheetView showGridLines="0" topLeftCell="A29" zoomScale="160" zoomScaleNormal="160" workbookViewId="0">
      <selection activeCell="D37" sqref="D37"/>
    </sheetView>
  </sheetViews>
  <sheetFormatPr baseColWidth="10" defaultColWidth="0" defaultRowHeight="14.4" zeroHeight="1" x14ac:dyDescent="0.3"/>
  <cols>
    <col min="1" max="2" width="4.88671875" customWidth="1"/>
    <col min="3" max="3" width="4.77734375" customWidth="1"/>
    <col min="4" max="4" width="34.77734375" customWidth="1"/>
    <col min="5" max="10" width="15.21875" customWidth="1"/>
    <col min="11" max="11" width="1.77734375" customWidth="1"/>
    <col min="12" max="16384" width="11.44140625" hidden="1"/>
  </cols>
  <sheetData>
    <row r="1" spans="1:10" ht="5.0999999999999996" customHeight="1" thickBot="1" x14ac:dyDescent="0.35"/>
    <row r="2" spans="1:10" ht="15" thickBot="1" x14ac:dyDescent="0.35">
      <c r="D2" s="147" t="s">
        <v>23</v>
      </c>
      <c r="E2" s="148"/>
      <c r="F2" s="148"/>
      <c r="G2" s="148"/>
      <c r="H2" s="148"/>
      <c r="I2" s="148"/>
      <c r="J2" s="149"/>
    </row>
    <row r="3" spans="1:10" ht="30" customHeight="1" x14ac:dyDescent="0.3">
      <c r="D3" s="181" t="s">
        <v>21</v>
      </c>
      <c r="E3" s="182"/>
      <c r="F3" s="182"/>
      <c r="G3" s="182"/>
      <c r="H3" s="182"/>
      <c r="I3" s="182"/>
      <c r="J3" s="183"/>
    </row>
    <row r="4" spans="1:10" ht="65.099999999999994" customHeight="1" thickBot="1" x14ac:dyDescent="0.35">
      <c r="D4" s="196" t="s">
        <v>22</v>
      </c>
      <c r="E4" s="185"/>
      <c r="F4" s="185"/>
      <c r="G4" s="185"/>
      <c r="H4" s="185"/>
      <c r="I4" s="185"/>
      <c r="J4" s="186"/>
    </row>
    <row r="5" spans="1:10" ht="5.0999999999999996" customHeight="1" thickBot="1" x14ac:dyDescent="0.35"/>
    <row r="6" spans="1:10" x14ac:dyDescent="0.3">
      <c r="D6" s="1" t="s">
        <v>1</v>
      </c>
      <c r="E6" s="2">
        <v>2022</v>
      </c>
      <c r="F6" s="2">
        <v>2023</v>
      </c>
      <c r="G6" s="2">
        <v>2024</v>
      </c>
      <c r="H6" s="2">
        <v>2025</v>
      </c>
      <c r="I6" s="2">
        <v>2026</v>
      </c>
      <c r="J6" s="3" t="s">
        <v>2</v>
      </c>
    </row>
    <row r="7" spans="1:10" x14ac:dyDescent="0.3">
      <c r="D7" s="28" t="s">
        <v>24</v>
      </c>
      <c r="E7" s="29">
        <f>SUM(E8+E9+E10)</f>
        <v>0</v>
      </c>
      <c r="F7" s="29">
        <f>SUM(F8+F9+F10)</f>
        <v>0</v>
      </c>
      <c r="G7" s="29">
        <f>SUM(G8+G9+G10)</f>
        <v>0</v>
      </c>
      <c r="H7" s="29">
        <f>SUM(H8+H9+H10)</f>
        <v>0</v>
      </c>
      <c r="I7" s="29">
        <f>SUM(I8+I9+I10)</f>
        <v>0</v>
      </c>
      <c r="J7" s="30">
        <f t="shared" ref="J7:J22" si="0">SUM(E7+F7+G7+H7+I7)</f>
        <v>0</v>
      </c>
    </row>
    <row r="8" spans="1:10" x14ac:dyDescent="0.3">
      <c r="A8" t="s">
        <v>203</v>
      </c>
      <c r="B8" t="s">
        <v>156</v>
      </c>
      <c r="C8" t="s">
        <v>180</v>
      </c>
      <c r="D8" s="14" t="s">
        <v>25</v>
      </c>
      <c r="E8" s="11">
        <f>+SUMIFS(Data!$V:$V,Data!$E:$E,'T4 - OS10'!$A8,Data!$D:$D,'T4 - OS10'!$B8,Data!$F:$F,'T4 - OS10'!$C8)</f>
        <v>0</v>
      </c>
      <c r="F8" s="11">
        <f>+SUMIFS(Data!$AD:$AD,Data!$E:$E,'T4 - OS10'!$A8,Data!$D:$D,'T4 - OS10'!$B8,Data!$F:$F,'T4 - OS10'!$C8)</f>
        <v>0</v>
      </c>
      <c r="G8" s="11">
        <f>+SUMIFS(Data!$AL:$AL,Data!$E:$E,'T4 - OS10'!$A8,Data!$D:$D,'T4 - OS10'!$B8,Data!$F:$F,'T4 - OS10'!$C8)</f>
        <v>0</v>
      </c>
      <c r="H8" s="11">
        <f>+SUMIFS(Data!$AT:$AT,Data!$E:$E,'T4 - OS10'!$A8,Data!$D:$D,'T4 - OS10'!$B8,Data!$F:$F,'T4 - OS10'!$C8)</f>
        <v>0</v>
      </c>
      <c r="I8" s="11">
        <f>+SUMIFS(Data!$BB:$BB,Data!$E:$E,'T4 - OS10'!$A8,Data!$D:$D,'T4 - OS10'!$B8,Data!$F:$F,'T4 - OS10'!$C8)</f>
        <v>0</v>
      </c>
      <c r="J8" s="12">
        <f t="shared" si="0"/>
        <v>0</v>
      </c>
    </row>
    <row r="9" spans="1:10" x14ac:dyDescent="0.3">
      <c r="A9" t="s">
        <v>203</v>
      </c>
      <c r="B9" t="s">
        <v>156</v>
      </c>
      <c r="C9" t="s">
        <v>178</v>
      </c>
      <c r="D9" s="14" t="s">
        <v>26</v>
      </c>
      <c r="E9" s="11">
        <f>+SUMIFS(Data!$V:$V,Data!$E:$E,'T4 - OS10'!$A9,Data!$D:$D,'T4 - OS10'!$B9,Data!$F:$F,'T4 - OS10'!$C9)</f>
        <v>0</v>
      </c>
      <c r="F9" s="11">
        <f>+SUMIFS(Data!$AD:$AD,Data!$E:$E,'T4 - OS10'!$A9,Data!$D:$D,'T4 - OS10'!$B9,Data!$F:$F,'T4 - OS10'!$C9)</f>
        <v>0</v>
      </c>
      <c r="G9" s="11">
        <f>+SUMIFS(Data!$AL:$AL,Data!$E:$E,'T4 - OS10'!$A9,Data!$D:$D,'T4 - OS10'!$B9,Data!$F:$F,'T4 - OS10'!$C9)</f>
        <v>0</v>
      </c>
      <c r="H9" s="11">
        <f>+SUMIFS(Data!$AT:$AT,Data!$E:$E,'T4 - OS10'!$A9,Data!$D:$D,'T4 - OS10'!$B9,Data!$F:$F,'T4 - OS10'!$C9)</f>
        <v>0</v>
      </c>
      <c r="I9" s="11">
        <f>+SUMIFS(Data!$BB:$BB,Data!$E:$E,'T4 - OS10'!$A9,Data!$D:$D,'T4 - OS10'!$B9,Data!$F:$F,'T4 - OS10'!$C9)</f>
        <v>0</v>
      </c>
      <c r="J9" s="12">
        <f t="shared" si="0"/>
        <v>0</v>
      </c>
    </row>
    <row r="10" spans="1:10" ht="16.2" x14ac:dyDescent="0.3">
      <c r="A10" t="s">
        <v>203</v>
      </c>
      <c r="B10" t="s">
        <v>156</v>
      </c>
      <c r="C10" t="s">
        <v>179</v>
      </c>
      <c r="D10" s="14" t="s">
        <v>27</v>
      </c>
      <c r="E10" s="11">
        <f>+SUMIFS(Data!$V:$V,Data!$E:$E,'T4 - OS10'!$A10,Data!$D:$D,'T4 - OS10'!$B10,Data!$F:$F,'T4 - OS10'!$C10)</f>
        <v>0</v>
      </c>
      <c r="F10" s="11">
        <f>+SUMIFS(Data!$AD:$AD,Data!$E:$E,'T4 - OS10'!$A10,Data!$D:$D,'T4 - OS10'!$B10,Data!$F:$F,'T4 - OS10'!$C10)</f>
        <v>0</v>
      </c>
      <c r="G10" s="11">
        <f>+SUMIFS(Data!$AL:$AL,Data!$E:$E,'T4 - OS10'!$A10,Data!$D:$D,'T4 - OS10'!$B10,Data!$F:$F,'T4 - OS10'!$C10)</f>
        <v>0</v>
      </c>
      <c r="H10" s="11">
        <f>+SUMIFS(Data!$AT:$AT,Data!$E:$E,'T4 - OS10'!$A10,Data!$D:$D,'T4 - OS10'!$B10,Data!$F:$F,'T4 - OS10'!$C10)</f>
        <v>0</v>
      </c>
      <c r="I10" s="11">
        <f>+SUMIFS(Data!$BB:$BB,Data!$E:$E,'T4 - OS10'!$A10,Data!$D:$D,'T4 - OS10'!$B10,Data!$F:$F,'T4 - OS10'!$C10)</f>
        <v>0</v>
      </c>
      <c r="J10" s="12">
        <f t="shared" si="0"/>
        <v>0</v>
      </c>
    </row>
    <row r="11" spans="1:10" x14ac:dyDescent="0.3">
      <c r="D11" s="28" t="s">
        <v>28</v>
      </c>
      <c r="E11" s="29">
        <f>SUM(E12+E13+E14)</f>
        <v>0</v>
      </c>
      <c r="F11" s="29">
        <f>SUM(F12+F13+F14)</f>
        <v>0</v>
      </c>
      <c r="G11" s="29">
        <f>SUM(G12+G13+G14)</f>
        <v>0</v>
      </c>
      <c r="H11" s="29">
        <f>SUM(H12+H13+H14)</f>
        <v>0</v>
      </c>
      <c r="I11" s="29">
        <f>SUM(I12+I13+I14)</f>
        <v>0</v>
      </c>
      <c r="J11" s="30">
        <f t="shared" si="0"/>
        <v>0</v>
      </c>
    </row>
    <row r="12" spans="1:10" x14ac:dyDescent="0.3">
      <c r="A12" t="s">
        <v>203</v>
      </c>
      <c r="B12" t="s">
        <v>152</v>
      </c>
      <c r="C12" t="s">
        <v>180</v>
      </c>
      <c r="D12" s="14" t="s">
        <v>29</v>
      </c>
      <c r="E12" s="11">
        <f>+SUMIFS(Data!$V:$V,Data!$E:$E,'T4 - OS10'!$A12,Data!$D:$D,'T4 - OS10'!$B12,Data!$F:$F,'T4 - OS10'!$C12)</f>
        <v>0</v>
      </c>
      <c r="F12" s="11">
        <f>+SUMIFS(Data!$AD:$AD,Data!$E:$E,'T4 - OS10'!$A12,Data!$D:$D,'T4 - OS10'!$B12,Data!$F:$F,'T4 - OS10'!$C12)</f>
        <v>0</v>
      </c>
      <c r="G12" s="11">
        <f>+SUMIFS(Data!$AL:$AL,Data!$E:$E,'T4 - OS10'!$A12,Data!$D:$D,'T4 - OS10'!$B12,Data!$F:$F,'T4 - OS10'!$C12)</f>
        <v>0</v>
      </c>
      <c r="H12" s="11">
        <f>+SUMIFS(Data!$AT:$AT,Data!$E:$E,'T4 - OS10'!$A12,Data!$D:$D,'T4 - OS10'!$B12,Data!$F:$F,'T4 - OS10'!$C12)</f>
        <v>0</v>
      </c>
      <c r="I12" s="11">
        <f>+SUMIFS(Data!$BB:$BB,Data!$E:$E,'T4 - OS10'!$A12,Data!$D:$D,'T4 - OS10'!$B12,Data!$F:$F,'T4 - OS10'!$C12)</f>
        <v>0</v>
      </c>
      <c r="J12" s="12">
        <f t="shared" si="0"/>
        <v>0</v>
      </c>
    </row>
    <row r="13" spans="1:10" x14ac:dyDescent="0.3">
      <c r="A13" t="s">
        <v>203</v>
      </c>
      <c r="B13" t="s">
        <v>152</v>
      </c>
      <c r="C13" t="s">
        <v>178</v>
      </c>
      <c r="D13" s="14" t="s">
        <v>30</v>
      </c>
      <c r="E13" s="11">
        <f>+SUMIFS(Data!$V:$V,Data!$E:$E,'T4 - OS10'!$A13,Data!$D:$D,'T4 - OS10'!$B13,Data!$F:$F,'T4 - OS10'!$C13)</f>
        <v>0</v>
      </c>
      <c r="F13" s="11">
        <f>+SUMIFS(Data!$AD:$AD,Data!$E:$E,'T4 - OS10'!$A13,Data!$D:$D,'T4 - OS10'!$B13,Data!$F:$F,'T4 - OS10'!$C13)</f>
        <v>0</v>
      </c>
      <c r="G13" s="11">
        <f>+SUMIFS(Data!$AL:$AL,Data!$E:$E,'T4 - OS10'!$A13,Data!$D:$D,'T4 - OS10'!$B13,Data!$F:$F,'T4 - OS10'!$C13)</f>
        <v>0</v>
      </c>
      <c r="H13" s="11">
        <f>+SUMIFS(Data!$AT:$AT,Data!$E:$E,'T4 - OS10'!$A13,Data!$D:$D,'T4 - OS10'!$B13,Data!$F:$F,'T4 - OS10'!$C13)</f>
        <v>0</v>
      </c>
      <c r="I13" s="11">
        <f>+SUMIFS(Data!$BB:$BB,Data!$E:$E,'T4 - OS10'!$A13,Data!$D:$D,'T4 - OS10'!$B13,Data!$F:$F,'T4 - OS10'!$C13)</f>
        <v>0</v>
      </c>
      <c r="J13" s="12">
        <f t="shared" si="0"/>
        <v>0</v>
      </c>
    </row>
    <row r="14" spans="1:10" ht="16.2" x14ac:dyDescent="0.3">
      <c r="A14" t="s">
        <v>203</v>
      </c>
      <c r="B14" t="s">
        <v>152</v>
      </c>
      <c r="C14" t="s">
        <v>179</v>
      </c>
      <c r="D14" s="14" t="s">
        <v>31</v>
      </c>
      <c r="E14" s="11">
        <f>+SUMIFS(Data!$V:$V,Data!$E:$E,'T4 - OS10'!$A14,Data!$D:$D,'T4 - OS10'!$B14,Data!$F:$F,'T4 - OS10'!$C14)</f>
        <v>0</v>
      </c>
      <c r="F14" s="11">
        <f>+SUMIFS(Data!$AD:$AD,Data!$E:$E,'T4 - OS10'!$A14,Data!$D:$D,'T4 - OS10'!$B14,Data!$F:$F,'T4 - OS10'!$C14)</f>
        <v>0</v>
      </c>
      <c r="G14" s="11">
        <f>+SUMIFS(Data!$AL:$AL,Data!$E:$E,'T4 - OS10'!$A14,Data!$D:$D,'T4 - OS10'!$B14,Data!$F:$F,'T4 - OS10'!$C14)</f>
        <v>0</v>
      </c>
      <c r="H14" s="11">
        <f>+SUMIFS(Data!$AT:$AT,Data!$E:$E,'T4 - OS10'!$A14,Data!$D:$D,'T4 - OS10'!$B14,Data!$F:$F,'T4 - OS10'!$C14)</f>
        <v>0</v>
      </c>
      <c r="I14" s="11">
        <f>+SUMIFS(Data!$BB:$BB,Data!$E:$E,'T4 - OS10'!$A14,Data!$D:$D,'T4 - OS10'!$B14,Data!$F:$F,'T4 - OS10'!$C14)</f>
        <v>0</v>
      </c>
      <c r="J14" s="12">
        <f t="shared" si="0"/>
        <v>0</v>
      </c>
    </row>
    <row r="15" spans="1:10" x14ac:dyDescent="0.3">
      <c r="D15" s="28" t="s">
        <v>37</v>
      </c>
      <c r="E15" s="29">
        <f>SUM(E16+E17+E18)</f>
        <v>0</v>
      </c>
      <c r="F15" s="29">
        <f>SUM(F16+F17+F18)</f>
        <v>0</v>
      </c>
      <c r="G15" s="29">
        <f>SUM(G16+G17+G18)</f>
        <v>0</v>
      </c>
      <c r="H15" s="29">
        <f>SUM(H16+H17+H18)</f>
        <v>0</v>
      </c>
      <c r="I15" s="29">
        <f>SUM(I16+I17+I18)</f>
        <v>0</v>
      </c>
      <c r="J15" s="30">
        <f t="shared" si="0"/>
        <v>0</v>
      </c>
    </row>
    <row r="16" spans="1:10" x14ac:dyDescent="0.3">
      <c r="A16" t="s">
        <v>203</v>
      </c>
      <c r="B16" t="s">
        <v>207</v>
      </c>
      <c r="C16" t="s">
        <v>180</v>
      </c>
      <c r="D16" s="14" t="s">
        <v>10</v>
      </c>
      <c r="E16" s="11">
        <f>+SUMIFS(Data!$V:$V,Data!$E:$E,'T4 - OS10'!$A16,Data!$D:$D,'T4 - OS10'!$B16,Data!$F:$F,'T4 - OS10'!$C16)</f>
        <v>0</v>
      </c>
      <c r="F16" s="11">
        <f>+SUMIFS(Data!$AD:$AD,Data!$E:$E,'T4 - OS10'!$A16,Data!$D:$D,'T4 - OS10'!$B16,Data!$F:$F,'T4 - OS10'!$C16)</f>
        <v>0</v>
      </c>
      <c r="G16" s="11">
        <f>+SUMIFS(Data!$AL:$AL,Data!$E:$E,'T4 - OS10'!$A16,Data!$D:$D,'T4 - OS10'!$B16,Data!$F:$F,'T4 - OS10'!$C16)</f>
        <v>0</v>
      </c>
      <c r="H16" s="11">
        <f>+SUMIFS(Data!$AT:$AT,Data!$E:$E,'T4 - OS10'!$A16,Data!$D:$D,'T4 - OS10'!$B16,Data!$F:$F,'T4 - OS10'!$C16)</f>
        <v>0</v>
      </c>
      <c r="I16" s="11">
        <f>+SUMIFS(Data!$BB:$BB,Data!$E:$E,'T4 - OS10'!$A16,Data!$D:$D,'T4 - OS10'!$B16,Data!$F:$F,'T4 - OS10'!$C16)</f>
        <v>0</v>
      </c>
      <c r="J16" s="12">
        <f t="shared" si="0"/>
        <v>0</v>
      </c>
    </row>
    <row r="17" spans="1:10" x14ac:dyDescent="0.3">
      <c r="A17" t="s">
        <v>203</v>
      </c>
      <c r="B17" t="s">
        <v>207</v>
      </c>
      <c r="C17" t="s">
        <v>178</v>
      </c>
      <c r="D17" s="14" t="s">
        <v>11</v>
      </c>
      <c r="E17" s="11">
        <f>+SUMIFS(Data!$V:$V,Data!$E:$E,'T4 - OS10'!$A17,Data!$D:$D,'T4 - OS10'!$B17,Data!$F:$F,'T4 - OS10'!$C17)</f>
        <v>0</v>
      </c>
      <c r="F17" s="11">
        <f>+SUMIFS(Data!$AD:$AD,Data!$E:$E,'T4 - OS10'!$A17,Data!$D:$D,'T4 - OS10'!$B17,Data!$F:$F,'T4 - OS10'!$C17)</f>
        <v>0</v>
      </c>
      <c r="G17" s="11">
        <f>+SUMIFS(Data!$AL:$AL,Data!$E:$E,'T4 - OS10'!$A17,Data!$D:$D,'T4 - OS10'!$B17,Data!$F:$F,'T4 - OS10'!$C17)</f>
        <v>0</v>
      </c>
      <c r="H17" s="11">
        <f>+SUMIFS(Data!$AT:$AT,Data!$E:$E,'T4 - OS10'!$A17,Data!$D:$D,'T4 - OS10'!$B17,Data!$F:$F,'T4 - OS10'!$C17)</f>
        <v>0</v>
      </c>
      <c r="I17" s="11">
        <f>+SUMIFS(Data!$BB:$BB,Data!$E:$E,'T4 - OS10'!$A17,Data!$D:$D,'T4 - OS10'!$B17,Data!$F:$F,'T4 - OS10'!$C17)</f>
        <v>0</v>
      </c>
      <c r="J17" s="12">
        <f t="shared" si="0"/>
        <v>0</v>
      </c>
    </row>
    <row r="18" spans="1:10" ht="16.2" x14ac:dyDescent="0.3">
      <c r="A18" t="s">
        <v>203</v>
      </c>
      <c r="B18" t="s">
        <v>207</v>
      </c>
      <c r="C18" t="s">
        <v>179</v>
      </c>
      <c r="D18" s="14" t="s">
        <v>32</v>
      </c>
      <c r="E18" s="11">
        <f>+SUMIFS(Data!$V:$V,Data!$E:$E,'T4 - OS10'!$A18,Data!$D:$D,'T4 - OS10'!$B18,Data!$F:$F,'T4 - OS10'!$C18)</f>
        <v>0</v>
      </c>
      <c r="F18" s="11">
        <f>+SUMIFS(Data!$AD:$AD,Data!$E:$E,'T4 - OS10'!$A18,Data!$D:$D,'T4 - OS10'!$B18,Data!$F:$F,'T4 - OS10'!$C18)</f>
        <v>0</v>
      </c>
      <c r="G18" s="11">
        <f>+SUMIFS(Data!$AL:$AL,Data!$E:$E,'T4 - OS10'!$A18,Data!$D:$D,'T4 - OS10'!$B18,Data!$F:$F,'T4 - OS10'!$C18)</f>
        <v>0</v>
      </c>
      <c r="H18" s="11">
        <f>+SUMIFS(Data!$AT:$AT,Data!$E:$E,'T4 - OS10'!$A18,Data!$D:$D,'T4 - OS10'!$B18,Data!$F:$F,'T4 - OS10'!$C18)</f>
        <v>0</v>
      </c>
      <c r="I18" s="11">
        <f>+SUMIFS(Data!$BB:$BB,Data!$E:$E,'T4 - OS10'!$A18,Data!$D:$D,'T4 - OS10'!$B18,Data!$F:$F,'T4 - OS10'!$C18)</f>
        <v>0</v>
      </c>
      <c r="J18" s="12">
        <f t="shared" si="0"/>
        <v>0</v>
      </c>
    </row>
    <row r="19" spans="1:10" x14ac:dyDescent="0.3">
      <c r="D19" s="28" t="s">
        <v>36</v>
      </c>
      <c r="E19" s="29">
        <f>SUM(E20+E21+E22)</f>
        <v>0</v>
      </c>
      <c r="F19" s="29">
        <f>SUM(F20+F21+F22)</f>
        <v>0</v>
      </c>
      <c r="G19" s="29">
        <f>SUM(G20+G21+G22)</f>
        <v>0</v>
      </c>
      <c r="H19" s="29">
        <f>SUM(H20+H21+H22)</f>
        <v>0</v>
      </c>
      <c r="I19" s="29">
        <f>SUM(I20+I21+I22)</f>
        <v>0</v>
      </c>
      <c r="J19" s="30">
        <f t="shared" si="0"/>
        <v>0</v>
      </c>
    </row>
    <row r="20" spans="1:10" x14ac:dyDescent="0.3">
      <c r="A20" t="s">
        <v>203</v>
      </c>
      <c r="B20" t="s">
        <v>208</v>
      </c>
      <c r="C20" t="s">
        <v>180</v>
      </c>
      <c r="D20" s="14" t="s">
        <v>33</v>
      </c>
      <c r="E20" s="11">
        <f>+SUMIFS(Data!$V:$V,Data!$E:$E,'T4 - OS10'!$A20,Data!$D:$D,'T4 - OS10'!$B20,Data!$F:$F,'T4 - OS10'!$C20)</f>
        <v>0</v>
      </c>
      <c r="F20" s="11">
        <f>+SUMIFS(Data!$AD:$AD,Data!$E:$E,'T4 - OS10'!$A20,Data!$D:$D,'T4 - OS10'!$B20,Data!$F:$F,'T4 - OS10'!$C20)</f>
        <v>0</v>
      </c>
      <c r="G20" s="11">
        <f>+SUMIFS(Data!$AL:$AL,Data!$E:$E,'T4 - OS10'!$A20,Data!$D:$D,'T4 - OS10'!$B20,Data!$F:$F,'T4 - OS10'!$C20)</f>
        <v>0</v>
      </c>
      <c r="H20" s="11">
        <f>+SUMIFS(Data!$AT:$AT,Data!$E:$E,'T4 - OS10'!$A20,Data!$D:$D,'T4 - OS10'!$B20,Data!$F:$F,'T4 - OS10'!$C20)</f>
        <v>0</v>
      </c>
      <c r="I20" s="11">
        <f>+SUMIFS(Data!$BB:$BB,Data!$E:$E,'T4 - OS10'!$A20,Data!$D:$D,'T4 - OS10'!$B20,Data!$F:$F,'T4 - OS10'!$C20)</f>
        <v>0</v>
      </c>
      <c r="J20" s="12">
        <f t="shared" si="0"/>
        <v>0</v>
      </c>
    </row>
    <row r="21" spans="1:10" x14ac:dyDescent="0.3">
      <c r="A21" t="s">
        <v>203</v>
      </c>
      <c r="B21" t="s">
        <v>208</v>
      </c>
      <c r="C21" t="s">
        <v>178</v>
      </c>
      <c r="D21" s="14" t="s">
        <v>34</v>
      </c>
      <c r="E21" s="11">
        <f>+SUMIFS(Data!$V:$V,Data!$E:$E,'T4 - OS10'!$A21,Data!$D:$D,'T4 - OS10'!$B21,Data!$F:$F,'T4 - OS10'!$C21)</f>
        <v>0</v>
      </c>
      <c r="F21" s="11">
        <f>+SUMIFS(Data!$AD:$AD,Data!$E:$E,'T4 - OS10'!$A21,Data!$D:$D,'T4 - OS10'!$B21,Data!$F:$F,'T4 - OS10'!$C21)</f>
        <v>0</v>
      </c>
      <c r="G21" s="11">
        <f>+SUMIFS(Data!$AL:$AL,Data!$E:$E,'T4 - OS10'!$A21,Data!$D:$D,'T4 - OS10'!$B21,Data!$F:$F,'T4 - OS10'!$C21)</f>
        <v>0</v>
      </c>
      <c r="H21" s="11">
        <f>+SUMIFS(Data!$AT:$AT,Data!$E:$E,'T4 - OS10'!$A21,Data!$D:$D,'T4 - OS10'!$B21,Data!$F:$F,'T4 - OS10'!$C21)</f>
        <v>0</v>
      </c>
      <c r="I21" s="11">
        <f>+SUMIFS(Data!$BB:$BB,Data!$E:$E,'T4 - OS10'!$A21,Data!$D:$D,'T4 - OS10'!$B21,Data!$F:$F,'T4 - OS10'!$C21)</f>
        <v>0</v>
      </c>
      <c r="J21" s="12">
        <f t="shared" si="0"/>
        <v>0</v>
      </c>
    </row>
    <row r="22" spans="1:10" ht="16.8" thickBot="1" x14ac:dyDescent="0.35">
      <c r="A22" t="s">
        <v>203</v>
      </c>
      <c r="B22" t="s">
        <v>208</v>
      </c>
      <c r="C22" t="s">
        <v>179</v>
      </c>
      <c r="D22" s="15" t="s">
        <v>35</v>
      </c>
      <c r="E22" s="11">
        <f>+SUMIFS(Data!$V:$V,Data!$E:$E,'T4 - OS10'!$A22,Data!$D:$D,'T4 - OS10'!$B22,Data!$F:$F,'T4 - OS10'!$C22)</f>
        <v>0</v>
      </c>
      <c r="F22" s="11">
        <f>+SUMIFS(Data!$AD:$AD,Data!$E:$E,'T4 - OS10'!$A22,Data!$D:$D,'T4 - OS10'!$B22,Data!$F:$F,'T4 - OS10'!$C22)</f>
        <v>0</v>
      </c>
      <c r="G22" s="11">
        <f>+SUMIFS(Data!$AL:$AL,Data!$E:$E,'T4 - OS10'!$A22,Data!$D:$D,'T4 - OS10'!$B22,Data!$F:$F,'T4 - OS10'!$C22)</f>
        <v>0</v>
      </c>
      <c r="H22" s="11">
        <f>+SUMIFS(Data!$AT:$AT,Data!$E:$E,'T4 - OS10'!$A22,Data!$D:$D,'T4 - OS10'!$B22,Data!$F:$F,'T4 - OS10'!$C22)</f>
        <v>0</v>
      </c>
      <c r="I22" s="11">
        <f>+SUMIFS(Data!$BB:$BB,Data!$E:$E,'T4 - OS10'!$A22,Data!$D:$D,'T4 - OS10'!$B22,Data!$F:$F,'T4 - OS10'!$C22)</f>
        <v>0</v>
      </c>
      <c r="J22" s="17">
        <f t="shared" si="0"/>
        <v>0</v>
      </c>
    </row>
    <row r="23" spans="1:10" ht="5.0999999999999996" customHeight="1" thickBot="1" x14ac:dyDescent="0.35"/>
    <row r="24" spans="1:10" x14ac:dyDescent="0.3">
      <c r="D24" s="197" t="s">
        <v>40</v>
      </c>
      <c r="E24" s="34">
        <v>2022</v>
      </c>
      <c r="F24" s="34">
        <v>2023</v>
      </c>
      <c r="G24" s="34">
        <v>2024</v>
      </c>
      <c r="H24" s="34">
        <v>2025</v>
      </c>
      <c r="I24" s="34">
        <v>2026</v>
      </c>
      <c r="J24" s="35" t="s">
        <v>2</v>
      </c>
    </row>
    <row r="25" spans="1:10" x14ac:dyDescent="0.3">
      <c r="D25" s="198"/>
      <c r="E25" s="26">
        <f t="shared" ref="E25:J25" si="1">SUM(E26+E30+E34)</f>
        <v>0</v>
      </c>
      <c r="F25" s="26">
        <f t="shared" si="1"/>
        <v>0</v>
      </c>
      <c r="G25" s="26">
        <f t="shared" si="1"/>
        <v>0</v>
      </c>
      <c r="H25" s="26">
        <f t="shared" si="1"/>
        <v>0</v>
      </c>
      <c r="I25" s="26">
        <f t="shared" si="1"/>
        <v>0</v>
      </c>
      <c r="J25" s="26">
        <f t="shared" si="1"/>
        <v>0</v>
      </c>
    </row>
    <row r="26" spans="1:10" x14ac:dyDescent="0.3">
      <c r="D26" s="122" t="s">
        <v>38</v>
      </c>
      <c r="E26" s="123">
        <f>SUM(E27+E28+E29)</f>
        <v>0</v>
      </c>
      <c r="F26" s="123">
        <f>SUM(F27+F28+F29)</f>
        <v>0</v>
      </c>
      <c r="G26" s="123">
        <f>SUM(G27+G28+G29)</f>
        <v>0</v>
      </c>
      <c r="H26" s="123">
        <f>SUM(H27+H28+H29)</f>
        <v>0</v>
      </c>
      <c r="I26" s="123">
        <f>SUM(I27+I28+I29)</f>
        <v>0</v>
      </c>
      <c r="J26" s="124">
        <f t="shared" ref="J26:J38" si="2">SUM(E26+F26+G26+H26+I26)</f>
        <v>0</v>
      </c>
    </row>
    <row r="27" spans="1:10" x14ac:dyDescent="0.3">
      <c r="A27" t="s">
        <v>203</v>
      </c>
      <c r="C27" t="s">
        <v>176</v>
      </c>
      <c r="D27" s="117" t="s">
        <v>141</v>
      </c>
      <c r="E27" s="74">
        <f>+SUMIFS(Data!$V:$V,Data!$E:$E,'T4 - OS10'!$A27,Data!$G:$G,'T4 - OS10'!$C27)</f>
        <v>0</v>
      </c>
      <c r="F27" s="74">
        <f>+SUMIFS(Data!$AD:$AD,Data!$E:$E,'T4 - OS10'!$A27,Data!$G:$G,'T4 - OS10'!$C27)</f>
        <v>0</v>
      </c>
      <c r="G27" s="74">
        <f>+SUMIFS(Data!$AL:$AL,Data!$E:$E,'T4 - OS10'!$A27,Data!$G:$G,'T4 - OS10'!$C27)</f>
        <v>0</v>
      </c>
      <c r="H27" s="74">
        <f>+SUMIFS(Data!$AT:$AT,Data!$E:$E,'T4 - OS10'!$A27,Data!$G:$G,'T4 - OS10'!$C27)</f>
        <v>0</v>
      </c>
      <c r="I27" s="74">
        <f>+SUMIFS(Data!$BB:$BB,Data!$E:$E,'T4 - OS10'!$A27,Data!$G:$G,'T4 - OS10'!$C27)</f>
        <v>0</v>
      </c>
      <c r="J27" s="127">
        <f t="shared" si="2"/>
        <v>0</v>
      </c>
    </row>
    <row r="28" spans="1:10" x14ac:dyDescent="0.3">
      <c r="A28" t="s">
        <v>203</v>
      </c>
      <c r="C28" t="s">
        <v>173</v>
      </c>
      <c r="D28" s="117" t="s">
        <v>142</v>
      </c>
      <c r="E28" s="74">
        <f>+SUMIFS(Data!$V:$V,Data!$E:$E,'T4 - OS10'!$A28,Data!$G:$G,'T4 - OS10'!$C28)</f>
        <v>0</v>
      </c>
      <c r="F28" s="74">
        <f>+SUMIFS(Data!$AD:$AD,Data!$E:$E,'T4 - OS10'!$A28,Data!$G:$G,'T4 - OS10'!$C28)</f>
        <v>0</v>
      </c>
      <c r="G28" s="74">
        <f>+SUMIFS(Data!$AL:$AL,Data!$E:$E,'T4 - OS10'!$A28,Data!$G:$G,'T4 - OS10'!$C28)</f>
        <v>0</v>
      </c>
      <c r="H28" s="74">
        <f>+SUMIFS(Data!$AT:$AT,Data!$E:$E,'T4 - OS10'!$A28,Data!$G:$G,'T4 - OS10'!$C28)</f>
        <v>0</v>
      </c>
      <c r="I28" s="74">
        <f>+SUMIFS(Data!$BB:$BB,Data!$E:$E,'T4 - OS10'!$A28,Data!$G:$G,'T4 - OS10'!$C28)</f>
        <v>0</v>
      </c>
      <c r="J28" s="127">
        <f t="shared" si="2"/>
        <v>0</v>
      </c>
    </row>
    <row r="29" spans="1:10" x14ac:dyDescent="0.3">
      <c r="A29" t="s">
        <v>203</v>
      </c>
      <c r="C29" t="s">
        <v>164</v>
      </c>
      <c r="D29" s="117" t="s">
        <v>143</v>
      </c>
      <c r="E29" s="74">
        <f>+SUMIFS(Data!$V:$V,Data!$E:$E,'T4 - OS10'!$A29,Data!$G:$G,'T4 - OS10'!$C29)</f>
        <v>0</v>
      </c>
      <c r="F29" s="74">
        <f>+SUMIFS(Data!$AD:$AD,Data!$E:$E,'T4 - OS10'!$A29,Data!$G:$G,'T4 - OS10'!$C29)</f>
        <v>0</v>
      </c>
      <c r="G29" s="74">
        <f>+SUMIFS(Data!$AL:$AL,Data!$E:$E,'T4 - OS10'!$A29,Data!$G:$G,'T4 - OS10'!$C29)</f>
        <v>0</v>
      </c>
      <c r="H29" s="74">
        <f>+SUMIFS(Data!$AT:$AT,Data!$E:$E,'T4 - OS10'!$A29,Data!$G:$G,'T4 - OS10'!$C29)</f>
        <v>0</v>
      </c>
      <c r="I29" s="74">
        <f>+SUMIFS(Data!$BB:$BB,Data!$E:$E,'T4 - OS10'!$A29,Data!$G:$G,'T4 - OS10'!$C29)</f>
        <v>0</v>
      </c>
      <c r="J29" s="127">
        <f t="shared" si="2"/>
        <v>0</v>
      </c>
    </row>
    <row r="30" spans="1:10" x14ac:dyDescent="0.3">
      <c r="D30" s="122" t="s">
        <v>39</v>
      </c>
      <c r="E30" s="123">
        <f>SUM(E31+E32+E33)</f>
        <v>0</v>
      </c>
      <c r="F30" s="123">
        <f>SUM(F31+F32+F33)</f>
        <v>0</v>
      </c>
      <c r="G30" s="123">
        <f>SUM(G31+G32+G33)</f>
        <v>0</v>
      </c>
      <c r="H30" s="123">
        <f>SUM(H31+H32+H33)</f>
        <v>0</v>
      </c>
      <c r="I30" s="123">
        <f>SUM(I31+I32+I33)</f>
        <v>0</v>
      </c>
      <c r="J30" s="124">
        <f t="shared" si="2"/>
        <v>0</v>
      </c>
    </row>
    <row r="31" spans="1:10" x14ac:dyDescent="0.3">
      <c r="A31" t="s">
        <v>203</v>
      </c>
      <c r="C31" t="s">
        <v>159</v>
      </c>
      <c r="D31" s="116" t="s">
        <v>144</v>
      </c>
      <c r="E31" s="74">
        <f>+SUMIFS(Data!$V:$V,Data!$E:$E,'T4 - OS10'!$A31,Data!$G:$G,'T4 - OS10'!$C31)</f>
        <v>0</v>
      </c>
      <c r="F31" s="74">
        <f>+SUMIFS(Data!$AD:$AD,Data!$E:$E,'T4 - OS10'!$A31,Data!$G:$G,'T4 - OS10'!$C31)</f>
        <v>0</v>
      </c>
      <c r="G31" s="74">
        <f>+SUMIFS(Data!$AL:$AL,Data!$E:$E,'T4 - OS10'!$A31,Data!$G:$G,'T4 - OS10'!$C31)</f>
        <v>0</v>
      </c>
      <c r="H31" s="74">
        <f>+SUMIFS(Data!$AT:$AT,Data!$E:$E,'T4 - OS10'!$A31,Data!$G:$G,'T4 - OS10'!$C31)</f>
        <v>0</v>
      </c>
      <c r="I31" s="74">
        <f>+SUMIFS(Data!$BB:$BB,Data!$E:$E,'T4 - OS10'!$A31,Data!$G:$G,'T4 - OS10'!$C31)</f>
        <v>0</v>
      </c>
      <c r="J31" s="128">
        <f t="shared" si="2"/>
        <v>0</v>
      </c>
    </row>
    <row r="32" spans="1:10" x14ac:dyDescent="0.3">
      <c r="A32" t="s">
        <v>203</v>
      </c>
      <c r="C32" t="s">
        <v>188</v>
      </c>
      <c r="D32" s="116" t="s">
        <v>145</v>
      </c>
      <c r="E32" s="74">
        <f>+SUMIFS(Data!$V:$V,Data!$E:$E,'T4 - OS10'!$A32,Data!$G:$G,'T4 - OS10'!$C32)</f>
        <v>0</v>
      </c>
      <c r="F32" s="74">
        <f>+SUMIFS(Data!$AD:$AD,Data!$E:$E,'T4 - OS10'!$A32,Data!$G:$G,'T4 - OS10'!$C32)</f>
        <v>0</v>
      </c>
      <c r="G32" s="74">
        <f>+SUMIFS(Data!$AL:$AL,Data!$E:$E,'T4 - OS10'!$A32,Data!$G:$G,'T4 - OS10'!$C32)</f>
        <v>0</v>
      </c>
      <c r="H32" s="74">
        <f>+SUMIFS(Data!$AT:$AT,Data!$E:$E,'T4 - OS10'!$A32,Data!$G:$G,'T4 - OS10'!$C32)</f>
        <v>0</v>
      </c>
      <c r="I32" s="74">
        <f>+SUMIFS(Data!$BB:$BB,Data!$E:$E,'T4 - OS10'!$A32,Data!$G:$G,'T4 - OS10'!$C32)</f>
        <v>0</v>
      </c>
      <c r="J32" s="128">
        <f t="shared" si="2"/>
        <v>0</v>
      </c>
    </row>
    <row r="33" spans="1:10" x14ac:dyDescent="0.3">
      <c r="A33" t="s">
        <v>203</v>
      </c>
      <c r="C33" t="s">
        <v>161</v>
      </c>
      <c r="D33" s="116" t="s">
        <v>143</v>
      </c>
      <c r="E33" s="74">
        <f>+SUMIFS(Data!$V:$V,Data!$E:$E,'T4 - OS10'!$A33,Data!$G:$G,'T4 - OS10'!$C33)</f>
        <v>0</v>
      </c>
      <c r="F33" s="74">
        <f>+SUMIFS(Data!$AD:$AD,Data!$E:$E,'T4 - OS10'!$A33,Data!$G:$G,'T4 - OS10'!$C33)</f>
        <v>0</v>
      </c>
      <c r="G33" s="74">
        <f>+SUMIFS(Data!$AL:$AL,Data!$E:$E,'T4 - OS10'!$A33,Data!$G:$G,'T4 - OS10'!$C33)</f>
        <v>0</v>
      </c>
      <c r="H33" s="74">
        <f>+SUMIFS(Data!$AT:$AT,Data!$E:$E,'T4 - OS10'!$A33,Data!$G:$G,'T4 - OS10'!$C33)</f>
        <v>0</v>
      </c>
      <c r="I33" s="74">
        <f>+SUMIFS(Data!$BB:$BB,Data!$E:$E,'T4 - OS10'!$A33,Data!$G:$G,'T4 - OS10'!$C33)</f>
        <v>0</v>
      </c>
      <c r="J33" s="128">
        <f t="shared" si="2"/>
        <v>0</v>
      </c>
    </row>
    <row r="34" spans="1:10" ht="16.2" x14ac:dyDescent="0.3">
      <c r="D34" s="122" t="s">
        <v>140</v>
      </c>
      <c r="E34" s="125">
        <f>SUM(E35+E36+E37+E38)</f>
        <v>0</v>
      </c>
      <c r="F34" s="125">
        <f>SUM(F35+F36+F37+F38)</f>
        <v>0</v>
      </c>
      <c r="G34" s="125">
        <f>SUM(G35+G36+G37+G38)</f>
        <v>0</v>
      </c>
      <c r="H34" s="125">
        <f>SUM(H35+H36+H37+H38)</f>
        <v>0</v>
      </c>
      <c r="I34" s="125">
        <f>SUM(I35+I36+I37+I38)</f>
        <v>0</v>
      </c>
      <c r="J34" s="126">
        <f t="shared" si="2"/>
        <v>0</v>
      </c>
    </row>
    <row r="35" spans="1:10" ht="16.2" x14ac:dyDescent="0.3">
      <c r="A35" t="s">
        <v>203</v>
      </c>
      <c r="C35" t="s">
        <v>155</v>
      </c>
      <c r="D35" s="117" t="s">
        <v>147</v>
      </c>
      <c r="E35" s="74">
        <f>+SUMIFS(Data!$V:$V,Data!$E:$E,'T4 - OS10'!$A35,Data!$G:$G,'T4 - OS10'!$C35)</f>
        <v>0</v>
      </c>
      <c r="F35" s="74">
        <f>+SUMIFS(Data!$AD:$AD,Data!$E:$E,'T4 - OS10'!$A35,Data!$G:$G,'T4 - OS10'!$C35)</f>
        <v>0</v>
      </c>
      <c r="G35" s="74">
        <f>+SUMIFS(Data!$AL:$AL,Data!$E:$E,'T4 - OS10'!$A35,Data!$G:$G,'T4 - OS10'!$C35)</f>
        <v>0</v>
      </c>
      <c r="H35" s="74">
        <f>+SUMIFS(Data!$AT:$AT,Data!$E:$E,'T4 - OS10'!$A35,Data!$G:$G,'T4 - OS10'!$C35)</f>
        <v>0</v>
      </c>
      <c r="I35" s="74">
        <f>+SUMIFS(Data!$BB:$BB,Data!$E:$E,'T4 - OS10'!$A35,Data!$G:$G,'T4 - OS10'!$C35)</f>
        <v>0</v>
      </c>
      <c r="J35" s="128">
        <f t="shared" si="2"/>
        <v>0</v>
      </c>
    </row>
    <row r="36" spans="1:10" ht="16.2" x14ac:dyDescent="0.3">
      <c r="A36" t="s">
        <v>203</v>
      </c>
      <c r="C36" t="s">
        <v>191</v>
      </c>
      <c r="D36" s="118" t="s">
        <v>148</v>
      </c>
      <c r="E36" s="74">
        <f>+SUMIFS(Data!$V:$V,Data!$E:$E,'T4 - OS10'!$A36,Data!$G:$G,'T4 - OS10'!$C36)</f>
        <v>0</v>
      </c>
      <c r="F36" s="74">
        <f>+SUMIFS(Data!$AD:$AD,Data!$E:$E,'T4 - OS10'!$A36,Data!$G:$G,'T4 - OS10'!$C36)</f>
        <v>0</v>
      </c>
      <c r="G36" s="74">
        <f>+SUMIFS(Data!$AL:$AL,Data!$E:$E,'T4 - OS10'!$A36,Data!$G:$G,'T4 - OS10'!$C36)</f>
        <v>0</v>
      </c>
      <c r="H36" s="74">
        <f>+SUMIFS(Data!$AT:$AT,Data!$E:$E,'T4 - OS10'!$A36,Data!$G:$G,'T4 - OS10'!$C36)</f>
        <v>0</v>
      </c>
      <c r="I36" s="74">
        <f>+SUMIFS(Data!$BB:$BB,Data!$E:$E,'T4 - OS10'!$A36,Data!$G:$G,'T4 - OS10'!$C36)</f>
        <v>0</v>
      </c>
      <c r="J36" s="128">
        <f t="shared" si="2"/>
        <v>0</v>
      </c>
    </row>
    <row r="37" spans="1:10" ht="16.2" x14ac:dyDescent="0.3">
      <c r="A37" t="s">
        <v>203</v>
      </c>
      <c r="C37" t="s">
        <v>165</v>
      </c>
      <c r="D37" s="116" t="s">
        <v>149</v>
      </c>
      <c r="E37" s="74">
        <f>+SUMIFS(Data!$V:$V,Data!$E:$E,'T4 - OS10'!$A37,Data!$G:$G,'T4 - OS10'!$C37)</f>
        <v>0</v>
      </c>
      <c r="F37" s="74">
        <f>+SUMIFS(Data!$AD:$AD,Data!$E:$E,'T4 - OS10'!$A37,Data!$G:$G,'T4 - OS10'!$C37)</f>
        <v>0</v>
      </c>
      <c r="G37" s="74">
        <f>+SUMIFS(Data!$AL:$AL,Data!$E:$E,'T4 - OS10'!$A37,Data!$G:$G,'T4 - OS10'!$C37)</f>
        <v>0</v>
      </c>
      <c r="H37" s="74">
        <f>+SUMIFS(Data!$AT:$AT,Data!$E:$E,'T4 - OS10'!$A37,Data!$G:$G,'T4 - OS10'!$C37)</f>
        <v>0</v>
      </c>
      <c r="I37" s="74">
        <f>+SUMIFS(Data!$BB:$BB,Data!$E:$E,'T4 - OS10'!$A37,Data!$G:$G,'T4 - OS10'!$C37)</f>
        <v>0</v>
      </c>
      <c r="J37" s="128">
        <f t="shared" si="2"/>
        <v>0</v>
      </c>
    </row>
    <row r="38" spans="1:10" ht="15" thickBot="1" x14ac:dyDescent="0.35">
      <c r="A38" t="s">
        <v>203</v>
      </c>
      <c r="C38" t="s">
        <v>163</v>
      </c>
      <c r="D38" s="119" t="s">
        <v>146</v>
      </c>
      <c r="E38" s="74">
        <f>+SUMIFS(Data!$V:$V,Data!$E:$E,'T4 - OS10'!$A38,Data!$G:$G,'T4 - OS10'!$C38)</f>
        <v>0</v>
      </c>
      <c r="F38" s="74">
        <f>+SUMIFS(Data!$AD:$AD,Data!$E:$E,'T4 - OS10'!$A38,Data!$G:$G,'T4 - OS10'!$C38)</f>
        <v>0</v>
      </c>
      <c r="G38" s="74">
        <f>+SUMIFS(Data!$AL:$AL,Data!$E:$E,'T4 - OS10'!$A38,Data!$G:$G,'T4 - OS10'!$C38)</f>
        <v>0</v>
      </c>
      <c r="H38" s="74">
        <f>+SUMIFS(Data!$AT:$AT,Data!$E:$E,'T4 - OS10'!$A38,Data!$G:$G,'T4 - OS10'!$C38)</f>
        <v>0</v>
      </c>
      <c r="I38" s="74">
        <f>+SUMIFS(Data!$BB:$BB,Data!$E:$E,'T4 - OS10'!$A38,Data!$G:$G,'T4 - OS10'!$C38)</f>
        <v>0</v>
      </c>
      <c r="J38" s="129">
        <f t="shared" si="2"/>
        <v>0</v>
      </c>
    </row>
    <row r="39" spans="1:10" ht="15" x14ac:dyDescent="0.3">
      <c r="D39" s="19" t="s">
        <v>12</v>
      </c>
    </row>
    <row r="40" spans="1:10" ht="5.0999999999999996" customHeight="1" x14ac:dyDescent="0.3"/>
  </sheetData>
  <mergeCells count="4">
    <mergeCell ref="D2:J2"/>
    <mergeCell ref="D3:J3"/>
    <mergeCell ref="D4:J4"/>
    <mergeCell ref="D24:D25"/>
  </mergeCells>
  <pageMargins left="0.7" right="0.7" top="0.75" bottom="0.75" header="0.3" footer="0.3"/>
  <pageSetup paperSize="9" scale="6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8"/>
  <dimension ref="A1:I13"/>
  <sheetViews>
    <sheetView showGridLines="0" workbookViewId="0">
      <selection activeCell="A12" sqref="A12:XFD16"/>
    </sheetView>
  </sheetViews>
  <sheetFormatPr baseColWidth="10" defaultColWidth="0" defaultRowHeight="14.4" zeroHeight="1" x14ac:dyDescent="0.3"/>
  <cols>
    <col min="1" max="1" width="1.77734375" customWidth="1"/>
    <col min="2" max="2" width="31.77734375" customWidth="1"/>
    <col min="3" max="8" width="15.21875" customWidth="1"/>
    <col min="9" max="9" width="1.77734375" customWidth="1"/>
    <col min="10" max="16384" width="11.44140625" hidden="1"/>
  </cols>
  <sheetData>
    <row r="1" spans="2:8" ht="5.0999999999999996" customHeight="1" thickBot="1" x14ac:dyDescent="0.35"/>
    <row r="2" spans="2:8" ht="15" thickBot="1" x14ac:dyDescent="0.35">
      <c r="B2" s="147" t="s">
        <v>85</v>
      </c>
      <c r="C2" s="148"/>
      <c r="D2" s="148"/>
      <c r="E2" s="148"/>
      <c r="F2" s="148"/>
      <c r="G2" s="148"/>
      <c r="H2" s="149"/>
    </row>
    <row r="3" spans="2:8" ht="45" customHeight="1" thickBot="1" x14ac:dyDescent="0.35">
      <c r="B3" s="199" t="s">
        <v>104</v>
      </c>
      <c r="C3" s="200"/>
      <c r="D3" s="200"/>
      <c r="E3" s="200"/>
      <c r="F3" s="200"/>
      <c r="G3" s="200"/>
      <c r="H3" s="201"/>
    </row>
    <row r="4" spans="2:8" ht="5.0999999999999996" customHeight="1" thickBot="1" x14ac:dyDescent="0.35"/>
    <row r="5" spans="2:8" x14ac:dyDescent="0.3">
      <c r="B5" s="197" t="s">
        <v>40</v>
      </c>
      <c r="C5" s="34">
        <v>2022</v>
      </c>
      <c r="D5" s="34">
        <v>2023</v>
      </c>
      <c r="E5" s="34">
        <v>2024</v>
      </c>
      <c r="F5" s="34">
        <v>2025</v>
      </c>
      <c r="G5" s="34">
        <v>2026</v>
      </c>
      <c r="H5" s="35" t="s">
        <v>2</v>
      </c>
    </row>
    <row r="6" spans="2:8" x14ac:dyDescent="0.3">
      <c r="B6" s="198"/>
      <c r="C6" s="26">
        <f>C7+C8+C9+C10+C11+C12</f>
        <v>0</v>
      </c>
      <c r="D6" s="26">
        <f>D7+D8+D9+D10+D11+D12</f>
        <v>0</v>
      </c>
      <c r="E6" s="26">
        <f>E7+E8+E9+E10+E11+E12</f>
        <v>0</v>
      </c>
      <c r="F6" s="26">
        <f>F7+F8+F9+F10+F11+F12</f>
        <v>0</v>
      </c>
      <c r="G6" s="26">
        <f>G7+G8+G9+G10+G11+G12</f>
        <v>0</v>
      </c>
      <c r="H6" s="27">
        <f>SUM(C6+D6+E6+F6+G6)</f>
        <v>0</v>
      </c>
    </row>
    <row r="7" spans="2:8" x14ac:dyDescent="0.3">
      <c r="B7" s="89" t="s">
        <v>96</v>
      </c>
      <c r="C7" s="32"/>
      <c r="D7" s="32"/>
      <c r="E7" s="32"/>
      <c r="F7" s="32"/>
      <c r="G7" s="32"/>
      <c r="H7" s="32">
        <f t="shared" ref="H7:H12" si="0">SUM(C7+D7+E7+F7+G7)</f>
        <v>0</v>
      </c>
    </row>
    <row r="8" spans="2:8" x14ac:dyDescent="0.3">
      <c r="B8" s="37" t="s">
        <v>80</v>
      </c>
      <c r="C8" s="11"/>
      <c r="D8" s="11"/>
      <c r="E8" s="11"/>
      <c r="F8" s="11"/>
      <c r="G8" s="11"/>
      <c r="H8" s="11"/>
    </row>
    <row r="9" spans="2:8" x14ac:dyDescent="0.3">
      <c r="B9" s="38" t="s">
        <v>83</v>
      </c>
      <c r="C9" s="43"/>
      <c r="D9" s="43"/>
      <c r="E9" s="43"/>
      <c r="F9" s="43"/>
      <c r="G9" s="43"/>
      <c r="H9" s="43">
        <f t="shared" si="0"/>
        <v>0</v>
      </c>
    </row>
    <row r="10" spans="2:8" x14ac:dyDescent="0.3">
      <c r="B10" s="37" t="s">
        <v>82</v>
      </c>
      <c r="C10" s="11"/>
      <c r="D10" s="11"/>
      <c r="E10" s="11"/>
      <c r="F10" s="11"/>
      <c r="G10" s="11"/>
      <c r="H10" s="11">
        <f t="shared" si="0"/>
        <v>0</v>
      </c>
    </row>
    <row r="11" spans="2:8" x14ac:dyDescent="0.3">
      <c r="B11" s="38" t="s">
        <v>81</v>
      </c>
      <c r="C11" s="43"/>
      <c r="D11" s="43"/>
      <c r="E11" s="43"/>
      <c r="F11" s="43"/>
      <c r="G11" s="43"/>
      <c r="H11" s="43">
        <f t="shared" si="0"/>
        <v>0</v>
      </c>
    </row>
    <row r="12" spans="2:8" x14ac:dyDescent="0.3">
      <c r="B12" s="37" t="s">
        <v>84</v>
      </c>
      <c r="C12" s="11"/>
      <c r="D12" s="11"/>
      <c r="E12" s="11"/>
      <c r="F12" s="11"/>
      <c r="G12" s="11"/>
      <c r="H12" s="11">
        <f t="shared" si="0"/>
        <v>0</v>
      </c>
    </row>
    <row r="13" spans="2:8" ht="5.0999999999999996" customHeight="1" x14ac:dyDescent="0.3"/>
  </sheetData>
  <mergeCells count="3">
    <mergeCell ref="B2:H2"/>
    <mergeCell ref="B5:B6"/>
    <mergeCell ref="B3:H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9"/>
  <dimension ref="A1:I34"/>
  <sheetViews>
    <sheetView showGridLines="0" workbookViewId="0">
      <selection activeCell="A12" sqref="A12:XFD16"/>
    </sheetView>
  </sheetViews>
  <sheetFormatPr baseColWidth="10" defaultColWidth="0" defaultRowHeight="14.4" zeroHeight="1" x14ac:dyDescent="0.3"/>
  <cols>
    <col min="1" max="1" width="1.77734375" customWidth="1"/>
    <col min="2" max="2" width="31.77734375" customWidth="1"/>
    <col min="3" max="8" width="15.21875" customWidth="1"/>
    <col min="9" max="9" width="1.77734375" customWidth="1"/>
    <col min="10" max="16384" width="11.44140625" hidden="1"/>
  </cols>
  <sheetData>
    <row r="1" spans="2:8" ht="5.0999999999999996" customHeight="1" thickBot="1" x14ac:dyDescent="0.35"/>
    <row r="2" spans="2:8" ht="15" thickBot="1" x14ac:dyDescent="0.35">
      <c r="B2" s="147" t="s">
        <v>106</v>
      </c>
      <c r="C2" s="148"/>
      <c r="D2" s="148"/>
      <c r="E2" s="148"/>
      <c r="F2" s="148"/>
      <c r="G2" s="148"/>
      <c r="H2" s="149"/>
    </row>
    <row r="3" spans="2:8" ht="30" customHeight="1" thickBot="1" x14ac:dyDescent="0.35">
      <c r="B3" s="199" t="s">
        <v>105</v>
      </c>
      <c r="C3" s="200"/>
      <c r="D3" s="200"/>
      <c r="E3" s="200"/>
      <c r="F3" s="200"/>
      <c r="G3" s="200"/>
      <c r="H3" s="201"/>
    </row>
    <row r="4" spans="2:8" ht="5.0999999999999996" customHeight="1" thickBot="1" x14ac:dyDescent="0.35"/>
    <row r="5" spans="2:8" x14ac:dyDescent="0.3">
      <c r="B5" s="202" t="s">
        <v>40</v>
      </c>
      <c r="C5" s="34">
        <v>2022</v>
      </c>
      <c r="D5" s="34">
        <v>2023</v>
      </c>
      <c r="E5" s="34">
        <v>2024</v>
      </c>
      <c r="F5" s="34">
        <v>2025</v>
      </c>
      <c r="G5" s="34">
        <v>2026</v>
      </c>
      <c r="H5" s="35" t="s">
        <v>2</v>
      </c>
    </row>
    <row r="6" spans="2:8" x14ac:dyDescent="0.3">
      <c r="B6" s="203"/>
      <c r="C6" s="26">
        <f>C7+C8+C9+C10+C11+C12</f>
        <v>0</v>
      </c>
      <c r="D6" s="26">
        <f>D7+D8+D9+D10+D11+D12</f>
        <v>0</v>
      </c>
      <c r="E6" s="26">
        <f>E7+E8+E9+E10+E11+E12</f>
        <v>0</v>
      </c>
      <c r="F6" s="26">
        <f>F7+F8+F9+F10+F11+F12</f>
        <v>0</v>
      </c>
      <c r="G6" s="26">
        <f>G7+G8+G9+G10+G11+G12</f>
        <v>0</v>
      </c>
      <c r="H6" s="27">
        <f>SUM(C6+D6+E6+F6+G6)</f>
        <v>0</v>
      </c>
    </row>
    <row r="7" spans="2:8" x14ac:dyDescent="0.3">
      <c r="B7" s="28" t="s">
        <v>24</v>
      </c>
      <c r="C7" s="29">
        <f>C8+C9+C10+C11</f>
        <v>0</v>
      </c>
      <c r="D7" s="29">
        <f>D8+D9+D10+D11</f>
        <v>0</v>
      </c>
      <c r="E7" s="29">
        <f>E8+E9+E10+E11</f>
        <v>0</v>
      </c>
      <c r="F7" s="29">
        <f>F8+F9+F10+F11</f>
        <v>0</v>
      </c>
      <c r="G7" s="29">
        <f>G8+G9+G10+G11</f>
        <v>0</v>
      </c>
      <c r="H7" s="30">
        <f t="shared" ref="H7:H26" si="0">SUM(C7+D7+E7+F7+G7)</f>
        <v>0</v>
      </c>
    </row>
    <row r="8" spans="2:8" x14ac:dyDescent="0.3">
      <c r="B8" s="96" t="s">
        <v>86</v>
      </c>
      <c r="C8" s="11"/>
      <c r="D8" s="11"/>
      <c r="E8" s="11"/>
      <c r="F8" s="11"/>
      <c r="G8" s="11"/>
      <c r="H8" s="12">
        <f t="shared" si="0"/>
        <v>0</v>
      </c>
    </row>
    <row r="9" spans="2:8" x14ac:dyDescent="0.3">
      <c r="B9" s="98" t="s">
        <v>87</v>
      </c>
      <c r="C9" s="11"/>
      <c r="D9" s="11"/>
      <c r="E9" s="11"/>
      <c r="F9" s="11"/>
      <c r="G9" s="11"/>
      <c r="H9" s="12">
        <f t="shared" si="0"/>
        <v>0</v>
      </c>
    </row>
    <row r="10" spans="2:8" x14ac:dyDescent="0.3">
      <c r="B10" s="99" t="s">
        <v>88</v>
      </c>
      <c r="C10" s="11"/>
      <c r="D10" s="11"/>
      <c r="E10" s="11"/>
      <c r="F10" s="11"/>
      <c r="G10" s="11"/>
      <c r="H10" s="12">
        <f t="shared" si="0"/>
        <v>0</v>
      </c>
    </row>
    <row r="11" spans="2:8" x14ac:dyDescent="0.3">
      <c r="B11" s="101" t="s">
        <v>89</v>
      </c>
      <c r="C11" s="11"/>
      <c r="D11" s="11"/>
      <c r="E11" s="11"/>
      <c r="F11" s="11"/>
      <c r="G11" s="11"/>
      <c r="H11" s="12">
        <f t="shared" si="0"/>
        <v>0</v>
      </c>
    </row>
    <row r="12" spans="2:8" x14ac:dyDescent="0.3">
      <c r="B12" s="28" t="s">
        <v>28</v>
      </c>
      <c r="C12" s="29">
        <f>C13+C14+C15+C16</f>
        <v>0</v>
      </c>
      <c r="D12" s="29">
        <f>D13+D14+D15+D16</f>
        <v>0</v>
      </c>
      <c r="E12" s="29">
        <f>E13+E14+E15+E16</f>
        <v>0</v>
      </c>
      <c r="F12" s="29">
        <f>F13+F14+F15+F16</f>
        <v>0</v>
      </c>
      <c r="G12" s="29">
        <f>G13+G14+G15+G16</f>
        <v>0</v>
      </c>
      <c r="H12" s="30">
        <f t="shared" si="0"/>
        <v>0</v>
      </c>
    </row>
    <row r="13" spans="2:8" x14ac:dyDescent="0.3">
      <c r="B13" s="96" t="s">
        <v>86</v>
      </c>
      <c r="C13" s="11"/>
      <c r="D13" s="11"/>
      <c r="E13" s="11"/>
      <c r="F13" s="11"/>
      <c r="G13" s="11"/>
      <c r="H13" s="12">
        <f t="shared" si="0"/>
        <v>0</v>
      </c>
    </row>
    <row r="14" spans="2:8" x14ac:dyDescent="0.3">
      <c r="B14" s="98" t="s">
        <v>87</v>
      </c>
      <c r="C14" s="11"/>
      <c r="D14" s="11"/>
      <c r="E14" s="11"/>
      <c r="F14" s="11"/>
      <c r="G14" s="11"/>
      <c r="H14" s="12">
        <f t="shared" si="0"/>
        <v>0</v>
      </c>
    </row>
    <row r="15" spans="2:8" x14ac:dyDescent="0.3">
      <c r="B15" s="99" t="s">
        <v>88</v>
      </c>
      <c r="C15" s="11"/>
      <c r="D15" s="11"/>
      <c r="E15" s="11"/>
      <c r="F15" s="11"/>
      <c r="G15" s="11"/>
      <c r="H15" s="12">
        <f t="shared" si="0"/>
        <v>0</v>
      </c>
    </row>
    <row r="16" spans="2:8" x14ac:dyDescent="0.3">
      <c r="B16" s="101" t="s">
        <v>89</v>
      </c>
      <c r="C16" s="11"/>
      <c r="D16" s="11"/>
      <c r="E16" s="11"/>
      <c r="F16" s="11"/>
      <c r="G16" s="11"/>
      <c r="H16" s="12">
        <f t="shared" si="0"/>
        <v>0</v>
      </c>
    </row>
    <row r="17" spans="2:8" x14ac:dyDescent="0.3">
      <c r="B17" s="28" t="s">
        <v>37</v>
      </c>
      <c r="C17" s="29">
        <f>C18+C19+C20+C21</f>
        <v>0</v>
      </c>
      <c r="D17" s="29">
        <f>D18+D19+D20+D21</f>
        <v>0</v>
      </c>
      <c r="E17" s="29">
        <f>E18+E19+E20+E21</f>
        <v>0</v>
      </c>
      <c r="F17" s="29">
        <f>F18+F19+F20+F21</f>
        <v>0</v>
      </c>
      <c r="G17" s="29">
        <f>G18+G19+G20+G21</f>
        <v>0</v>
      </c>
      <c r="H17" s="30">
        <f t="shared" si="0"/>
        <v>0</v>
      </c>
    </row>
    <row r="18" spans="2:8" x14ac:dyDescent="0.3">
      <c r="B18" s="96" t="s">
        <v>86</v>
      </c>
      <c r="C18" s="11"/>
      <c r="D18" s="11"/>
      <c r="E18" s="11"/>
      <c r="F18" s="11"/>
      <c r="G18" s="11"/>
      <c r="H18" s="12">
        <f t="shared" si="0"/>
        <v>0</v>
      </c>
    </row>
    <row r="19" spans="2:8" x14ac:dyDescent="0.3">
      <c r="B19" s="98" t="s">
        <v>87</v>
      </c>
      <c r="C19" s="11"/>
      <c r="D19" s="11"/>
      <c r="E19" s="11"/>
      <c r="F19" s="11"/>
      <c r="G19" s="11"/>
      <c r="H19" s="12">
        <f t="shared" si="0"/>
        <v>0</v>
      </c>
    </row>
    <row r="20" spans="2:8" x14ac:dyDescent="0.3">
      <c r="B20" s="99" t="s">
        <v>88</v>
      </c>
      <c r="C20" s="11"/>
      <c r="D20" s="11"/>
      <c r="E20" s="11"/>
      <c r="F20" s="11"/>
      <c r="G20" s="11"/>
      <c r="H20" s="12">
        <f t="shared" si="0"/>
        <v>0</v>
      </c>
    </row>
    <row r="21" spans="2:8" x14ac:dyDescent="0.3">
      <c r="B21" s="101" t="s">
        <v>89</v>
      </c>
      <c r="C21" s="11"/>
      <c r="D21" s="11"/>
      <c r="E21" s="11"/>
      <c r="F21" s="11"/>
      <c r="G21" s="11"/>
      <c r="H21" s="12">
        <f t="shared" si="0"/>
        <v>0</v>
      </c>
    </row>
    <row r="22" spans="2:8" x14ac:dyDescent="0.3">
      <c r="B22" s="28" t="s">
        <v>36</v>
      </c>
      <c r="C22" s="29">
        <f>C23+C24+C25+C26</f>
        <v>0</v>
      </c>
      <c r="D22" s="29">
        <f>D23+D24+D25+D26</f>
        <v>0</v>
      </c>
      <c r="E22" s="29">
        <f>E23+E24+E25+E26</f>
        <v>0</v>
      </c>
      <c r="F22" s="29">
        <f>F23+F24+F25+F26</f>
        <v>0</v>
      </c>
      <c r="G22" s="29">
        <f>G23+G24+G25+G26</f>
        <v>0</v>
      </c>
      <c r="H22" s="30">
        <f t="shared" si="0"/>
        <v>0</v>
      </c>
    </row>
    <row r="23" spans="2:8" x14ac:dyDescent="0.3">
      <c r="B23" s="96" t="s">
        <v>86</v>
      </c>
      <c r="C23" s="11"/>
      <c r="D23" s="11"/>
      <c r="E23" s="11"/>
      <c r="F23" s="11"/>
      <c r="G23" s="11"/>
      <c r="H23" s="12">
        <f t="shared" si="0"/>
        <v>0</v>
      </c>
    </row>
    <row r="24" spans="2:8" x14ac:dyDescent="0.3">
      <c r="B24" s="98" t="s">
        <v>87</v>
      </c>
      <c r="C24" s="11"/>
      <c r="D24" s="11"/>
      <c r="E24" s="11"/>
      <c r="F24" s="11"/>
      <c r="G24" s="11"/>
      <c r="H24" s="12">
        <f t="shared" si="0"/>
        <v>0</v>
      </c>
    </row>
    <row r="25" spans="2:8" x14ac:dyDescent="0.3">
      <c r="B25" s="99" t="s">
        <v>88</v>
      </c>
      <c r="C25" s="11"/>
      <c r="D25" s="11"/>
      <c r="E25" s="11"/>
      <c r="F25" s="11"/>
      <c r="G25" s="11"/>
      <c r="H25" s="12">
        <f t="shared" si="0"/>
        <v>0</v>
      </c>
    </row>
    <row r="26" spans="2:8" ht="15" thickBot="1" x14ac:dyDescent="0.35">
      <c r="B26" s="100" t="s">
        <v>89</v>
      </c>
      <c r="C26" s="16"/>
      <c r="D26" s="16"/>
      <c r="E26" s="16"/>
      <c r="F26" s="16"/>
      <c r="G26" s="16"/>
      <c r="H26" s="17">
        <f t="shared" si="0"/>
        <v>0</v>
      </c>
    </row>
    <row r="27" spans="2:8" ht="5.0999999999999996" customHeight="1" thickBot="1" x14ac:dyDescent="0.35"/>
    <row r="28" spans="2:8" x14ac:dyDescent="0.3">
      <c r="B28" s="197" t="s">
        <v>40</v>
      </c>
      <c r="C28" s="34">
        <v>2022</v>
      </c>
      <c r="D28" s="34">
        <v>2023</v>
      </c>
      <c r="E28" s="34">
        <v>2024</v>
      </c>
      <c r="F28" s="34">
        <v>2025</v>
      </c>
      <c r="G28" s="34">
        <v>2026</v>
      </c>
      <c r="H28" s="35" t="s">
        <v>2</v>
      </c>
    </row>
    <row r="29" spans="2:8" x14ac:dyDescent="0.3">
      <c r="B29" s="198"/>
      <c r="C29" s="26">
        <f>C30+C31+C32+C33</f>
        <v>0</v>
      </c>
      <c r="D29" s="26">
        <f>D30+D31+D32+D33</f>
        <v>0</v>
      </c>
      <c r="E29" s="26">
        <f>E30+E31+E32+E33</f>
        <v>0</v>
      </c>
      <c r="F29" s="26">
        <f>F30+F31+F32+F33</f>
        <v>0</v>
      </c>
      <c r="G29" s="26">
        <f>G30+G31+G32+G33</f>
        <v>0</v>
      </c>
      <c r="H29" s="27">
        <f>SUM(C29+D29+E29+F29+G29)</f>
        <v>0</v>
      </c>
    </row>
    <row r="30" spans="2:8" x14ac:dyDescent="0.3">
      <c r="B30" s="96" t="s">
        <v>86</v>
      </c>
      <c r="C30" s="95">
        <f t="shared" ref="C30:G33" si="1">C8+C13+C18+C23</f>
        <v>0</v>
      </c>
      <c r="D30" s="95">
        <f t="shared" si="1"/>
        <v>0</v>
      </c>
      <c r="E30" s="95">
        <f t="shared" si="1"/>
        <v>0</v>
      </c>
      <c r="F30" s="95">
        <f t="shared" si="1"/>
        <v>0</v>
      </c>
      <c r="G30" s="95">
        <f t="shared" si="1"/>
        <v>0</v>
      </c>
      <c r="H30" s="97">
        <f>SUM(C30+D30+E30+F30+G30)</f>
        <v>0</v>
      </c>
    </row>
    <row r="31" spans="2:8" x14ac:dyDescent="0.3">
      <c r="B31" s="98" t="s">
        <v>87</v>
      </c>
      <c r="C31" s="95">
        <f t="shared" si="1"/>
        <v>0</v>
      </c>
      <c r="D31" s="95">
        <f t="shared" si="1"/>
        <v>0</v>
      </c>
      <c r="E31" s="95">
        <f t="shared" si="1"/>
        <v>0</v>
      </c>
      <c r="F31" s="95">
        <f t="shared" si="1"/>
        <v>0</v>
      </c>
      <c r="G31" s="95">
        <f t="shared" si="1"/>
        <v>0</v>
      </c>
      <c r="H31" s="97">
        <f>SUM(C31+D31+E31+F31+G31)</f>
        <v>0</v>
      </c>
    </row>
    <row r="32" spans="2:8" x14ac:dyDescent="0.3">
      <c r="B32" s="99" t="s">
        <v>88</v>
      </c>
      <c r="C32" s="95">
        <f t="shared" si="1"/>
        <v>0</v>
      </c>
      <c r="D32" s="95">
        <f t="shared" si="1"/>
        <v>0</v>
      </c>
      <c r="E32" s="95">
        <f t="shared" si="1"/>
        <v>0</v>
      </c>
      <c r="F32" s="95">
        <f t="shared" si="1"/>
        <v>0</v>
      </c>
      <c r="G32" s="95">
        <f t="shared" si="1"/>
        <v>0</v>
      </c>
      <c r="H32" s="97">
        <f>SUM(C32+D32+E32+F32+G32)</f>
        <v>0</v>
      </c>
    </row>
    <row r="33" spans="2:8" ht="15" thickBot="1" x14ac:dyDescent="0.35">
      <c r="B33" s="100" t="s">
        <v>89</v>
      </c>
      <c r="C33" s="102">
        <f t="shared" si="1"/>
        <v>0</v>
      </c>
      <c r="D33" s="102">
        <f t="shared" si="1"/>
        <v>0</v>
      </c>
      <c r="E33" s="102">
        <f t="shared" si="1"/>
        <v>0</v>
      </c>
      <c r="F33" s="102">
        <f t="shared" si="1"/>
        <v>0</v>
      </c>
      <c r="G33" s="102">
        <f t="shared" si="1"/>
        <v>0</v>
      </c>
      <c r="H33" s="103">
        <f>SUM(C33+D33+E33+F33+G33)</f>
        <v>0</v>
      </c>
    </row>
    <row r="34" spans="2:8" ht="5.0999999999999996" customHeight="1" x14ac:dyDescent="0.3"/>
  </sheetData>
  <mergeCells count="4">
    <mergeCell ref="B2:H2"/>
    <mergeCell ref="B3:H3"/>
    <mergeCell ref="B5:B6"/>
    <mergeCell ref="B28:B2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A2B4E-2BFF-4D34-A596-329141A852B7}">
  <sheetPr codeName="Feuil3"/>
  <dimension ref="A1:BD738"/>
  <sheetViews>
    <sheetView topLeftCell="G1" zoomScale="70" zoomScaleNormal="70" workbookViewId="0">
      <selection activeCell="W405" sqref="W405"/>
    </sheetView>
  </sheetViews>
  <sheetFormatPr baseColWidth="10" defaultRowHeight="14.4" x14ac:dyDescent="0.3"/>
  <cols>
    <col min="8" max="8" width="22" bestFit="1" customWidth="1"/>
    <col min="17" max="55" width="11.5546875" customWidth="1"/>
    <col min="56" max="56" width="14.88671875" style="142" customWidth="1"/>
  </cols>
  <sheetData>
    <row r="1" spans="1:56" s="130" customFormat="1" ht="13.8" customHeight="1" x14ac:dyDescent="0.3">
      <c r="A1" s="135"/>
      <c r="B1" s="136"/>
      <c r="C1" s="136"/>
      <c r="D1" s="136"/>
      <c r="E1" s="136"/>
      <c r="F1" s="136"/>
      <c r="G1" s="136"/>
      <c r="H1" s="136"/>
      <c r="I1" s="136"/>
      <c r="J1" s="136"/>
      <c r="K1" s="136"/>
      <c r="L1" s="136"/>
      <c r="M1" s="136"/>
      <c r="N1" s="136"/>
      <c r="O1" s="136"/>
      <c r="Q1" s="136"/>
      <c r="R1" s="136"/>
      <c r="S1" s="136"/>
      <c r="T1" s="136"/>
      <c r="U1" s="136"/>
      <c r="V1" s="136"/>
      <c r="W1" s="131"/>
      <c r="X1" s="136"/>
      <c r="Y1" s="136"/>
      <c r="Z1" s="136"/>
      <c r="AA1" s="136"/>
      <c r="AB1" s="136"/>
      <c r="AC1" s="136"/>
      <c r="AD1" s="136"/>
      <c r="AE1" s="131"/>
      <c r="AF1" s="136"/>
      <c r="AG1" s="136"/>
      <c r="AH1" s="136"/>
      <c r="AI1" s="136"/>
      <c r="AJ1" s="136"/>
      <c r="AK1" s="136"/>
      <c r="AL1" s="136"/>
      <c r="AM1" s="131"/>
      <c r="AN1" s="136"/>
      <c r="AO1" s="136"/>
      <c r="AP1" s="136"/>
      <c r="AQ1" s="136"/>
      <c r="AR1" s="136"/>
      <c r="AS1" s="136"/>
      <c r="AT1" s="136"/>
      <c r="AU1" s="131"/>
      <c r="AV1" s="136"/>
      <c r="AW1" s="136"/>
      <c r="AX1" s="136"/>
      <c r="AY1" s="136"/>
      <c r="AZ1" s="136"/>
      <c r="BA1" s="136"/>
      <c r="BB1" s="136"/>
      <c r="BC1" s="131"/>
      <c r="BD1" s="141"/>
    </row>
    <row r="2" spans="1:56" x14ac:dyDescent="0.3">
      <c r="A2" t="s">
        <v>726</v>
      </c>
      <c r="B2" t="s">
        <v>727</v>
      </c>
      <c r="C2" t="s">
        <v>728</v>
      </c>
      <c r="D2" t="s">
        <v>208</v>
      </c>
      <c r="E2" t="s">
        <v>182</v>
      </c>
      <c r="F2" t="str">
        <f>+LEFT(G2,1)</f>
        <v>I</v>
      </c>
      <c r="G2" t="s">
        <v>173</v>
      </c>
      <c r="I2" t="s">
        <v>379</v>
      </c>
      <c r="J2" t="s">
        <v>729</v>
      </c>
      <c r="K2">
        <v>601005</v>
      </c>
      <c r="L2" t="s">
        <v>581</v>
      </c>
      <c r="N2" t="s">
        <v>730</v>
      </c>
      <c r="Q2">
        <v>1</v>
      </c>
      <c r="R2">
        <v>1</v>
      </c>
      <c r="S2">
        <v>15000</v>
      </c>
      <c r="T2" t="s">
        <v>187</v>
      </c>
      <c r="U2">
        <v>15000</v>
      </c>
      <c r="V2">
        <v>1500</v>
      </c>
      <c r="X2">
        <v>1</v>
      </c>
      <c r="Y2">
        <v>1</v>
      </c>
      <c r="Z2">
        <v>1.03</v>
      </c>
      <c r="AB2" t="s">
        <v>187</v>
      </c>
      <c r="AC2">
        <v>0</v>
      </c>
      <c r="AH2">
        <v>1.0609</v>
      </c>
      <c r="AI2">
        <v>15000</v>
      </c>
      <c r="AJ2" t="s">
        <v>187</v>
      </c>
      <c r="AK2">
        <v>0</v>
      </c>
      <c r="AP2">
        <v>1.092727</v>
      </c>
      <c r="AR2" t="s">
        <v>187</v>
      </c>
      <c r="AS2">
        <v>0</v>
      </c>
      <c r="AX2">
        <v>1.1255088100000001</v>
      </c>
      <c r="AZ2" t="s">
        <v>187</v>
      </c>
      <c r="BA2">
        <v>0</v>
      </c>
      <c r="BD2" s="142">
        <v>1500</v>
      </c>
    </row>
    <row r="3" spans="1:56" x14ac:dyDescent="0.3">
      <c r="A3" s="138" t="s">
        <v>726</v>
      </c>
      <c r="B3" t="s">
        <v>727</v>
      </c>
      <c r="C3" t="s">
        <v>728</v>
      </c>
      <c r="D3" t="s">
        <v>208</v>
      </c>
      <c r="E3" t="s">
        <v>182</v>
      </c>
      <c r="F3" t="str">
        <f t="shared" ref="F3:F63" si="0">+LEFT(G3,1)</f>
        <v>F</v>
      </c>
      <c r="G3" t="s">
        <v>161</v>
      </c>
      <c r="I3" t="s">
        <v>379</v>
      </c>
      <c r="J3" t="s">
        <v>729</v>
      </c>
      <c r="L3" t="s">
        <v>158</v>
      </c>
      <c r="N3" t="s">
        <v>731</v>
      </c>
      <c r="T3" t="s">
        <v>187</v>
      </c>
      <c r="U3">
        <v>0</v>
      </c>
      <c r="V3">
        <v>5000</v>
      </c>
      <c r="Z3">
        <v>1.03</v>
      </c>
      <c r="AB3" t="s">
        <v>187</v>
      </c>
      <c r="AC3">
        <v>0</v>
      </c>
      <c r="AD3">
        <v>5000</v>
      </c>
      <c r="AH3">
        <v>1.0609</v>
      </c>
      <c r="AJ3" t="s">
        <v>187</v>
      </c>
      <c r="AK3">
        <v>0</v>
      </c>
      <c r="AL3">
        <v>5000</v>
      </c>
      <c r="AP3">
        <v>1.092727</v>
      </c>
      <c r="AR3" t="s">
        <v>187</v>
      </c>
      <c r="AS3">
        <v>0</v>
      </c>
      <c r="AT3">
        <v>5000</v>
      </c>
      <c r="AX3">
        <v>1.1255088100000001</v>
      </c>
      <c r="AZ3" t="s">
        <v>187</v>
      </c>
      <c r="BA3">
        <v>0</v>
      </c>
      <c r="BD3" s="142">
        <v>20000</v>
      </c>
    </row>
    <row r="4" spans="1:56" x14ac:dyDescent="0.3">
      <c r="A4" t="s">
        <v>726</v>
      </c>
      <c r="B4" t="s">
        <v>727</v>
      </c>
      <c r="C4" t="s">
        <v>728</v>
      </c>
      <c r="D4" t="s">
        <v>208</v>
      </c>
      <c r="E4" t="s">
        <v>182</v>
      </c>
      <c r="F4" t="str">
        <f t="shared" si="0"/>
        <v>F</v>
      </c>
      <c r="G4" t="s">
        <v>159</v>
      </c>
      <c r="I4" t="s">
        <v>379</v>
      </c>
      <c r="J4" t="s">
        <v>729</v>
      </c>
      <c r="L4" t="s">
        <v>158</v>
      </c>
      <c r="N4" t="s">
        <v>732</v>
      </c>
      <c r="T4" t="s">
        <v>187</v>
      </c>
      <c r="U4">
        <v>0</v>
      </c>
      <c r="Z4">
        <v>1.03</v>
      </c>
      <c r="AB4" t="s">
        <v>187</v>
      </c>
      <c r="AC4">
        <v>0</v>
      </c>
      <c r="AD4">
        <v>2000</v>
      </c>
      <c r="AH4">
        <v>1.0609</v>
      </c>
      <c r="AJ4" t="s">
        <v>187</v>
      </c>
      <c r="AK4">
        <v>0</v>
      </c>
      <c r="AL4">
        <v>2000</v>
      </c>
      <c r="AP4">
        <v>1.092727</v>
      </c>
      <c r="AR4" t="s">
        <v>187</v>
      </c>
      <c r="AS4">
        <v>0</v>
      </c>
      <c r="AT4">
        <v>2000</v>
      </c>
      <c r="AX4">
        <v>1.1255088100000001</v>
      </c>
      <c r="AZ4" t="s">
        <v>187</v>
      </c>
      <c r="BA4">
        <v>0</v>
      </c>
      <c r="BD4" s="142">
        <v>6000</v>
      </c>
    </row>
    <row r="5" spans="1:56" x14ac:dyDescent="0.3">
      <c r="A5" t="s">
        <v>726</v>
      </c>
      <c r="B5" t="s">
        <v>727</v>
      </c>
      <c r="C5" t="s">
        <v>728</v>
      </c>
      <c r="D5" t="s">
        <v>208</v>
      </c>
      <c r="E5" t="s">
        <v>182</v>
      </c>
      <c r="F5" t="str">
        <f t="shared" si="0"/>
        <v>F</v>
      </c>
      <c r="G5" t="s">
        <v>161</v>
      </c>
      <c r="I5" t="s">
        <v>379</v>
      </c>
      <c r="J5" t="s">
        <v>729</v>
      </c>
      <c r="L5" t="s">
        <v>158</v>
      </c>
      <c r="N5" t="s">
        <v>733</v>
      </c>
      <c r="T5" t="s">
        <v>187</v>
      </c>
      <c r="U5">
        <v>0</v>
      </c>
      <c r="V5">
        <v>488</v>
      </c>
      <c r="Z5">
        <v>1.03</v>
      </c>
      <c r="AB5" t="s">
        <v>187</v>
      </c>
      <c r="AC5">
        <v>0</v>
      </c>
      <c r="AH5">
        <v>1.0609</v>
      </c>
      <c r="AJ5" t="s">
        <v>187</v>
      </c>
      <c r="AK5">
        <v>0</v>
      </c>
      <c r="AP5">
        <v>1.092727</v>
      </c>
      <c r="AR5" t="s">
        <v>187</v>
      </c>
      <c r="AS5">
        <v>0</v>
      </c>
      <c r="AX5">
        <v>1.1255088100000001</v>
      </c>
      <c r="AZ5" t="s">
        <v>504</v>
      </c>
      <c r="BA5">
        <v>0</v>
      </c>
      <c r="BD5" s="142">
        <v>488</v>
      </c>
    </row>
    <row r="6" spans="1:56" x14ac:dyDescent="0.3">
      <c r="A6" t="s">
        <v>726</v>
      </c>
      <c r="B6" t="s">
        <v>727</v>
      </c>
      <c r="C6" t="s">
        <v>728</v>
      </c>
      <c r="D6" t="s">
        <v>208</v>
      </c>
      <c r="E6" t="s">
        <v>182</v>
      </c>
      <c r="F6" t="str">
        <f t="shared" si="0"/>
        <v>P</v>
      </c>
      <c r="G6" t="s">
        <v>155</v>
      </c>
      <c r="I6" t="s">
        <v>379</v>
      </c>
      <c r="J6" t="s">
        <v>729</v>
      </c>
      <c r="N6" t="s">
        <v>734</v>
      </c>
      <c r="V6">
        <v>17469.614000000001</v>
      </c>
      <c r="AD6">
        <v>17469.614000000001</v>
      </c>
      <c r="AL6">
        <v>17469.614000000001</v>
      </c>
      <c r="AT6">
        <v>17469.614000000001</v>
      </c>
      <c r="BB6">
        <v>17469.614000000001</v>
      </c>
      <c r="BD6" s="142">
        <v>87348.07</v>
      </c>
    </row>
    <row r="7" spans="1:56" x14ac:dyDescent="0.3">
      <c r="F7" t="str">
        <f t="shared" si="0"/>
        <v/>
      </c>
      <c r="H7" t="s">
        <v>158</v>
      </c>
      <c r="J7" t="s">
        <v>158</v>
      </c>
      <c r="L7" t="s">
        <v>158</v>
      </c>
      <c r="T7" t="s">
        <v>187</v>
      </c>
      <c r="U7">
        <v>0</v>
      </c>
      <c r="Z7">
        <v>1.03</v>
      </c>
      <c r="AB7" t="s">
        <v>187</v>
      </c>
      <c r="AC7">
        <v>0</v>
      </c>
      <c r="AH7">
        <v>1.0609</v>
      </c>
      <c r="AJ7" t="s">
        <v>187</v>
      </c>
      <c r="AK7">
        <v>0</v>
      </c>
      <c r="AP7">
        <v>1.092727</v>
      </c>
      <c r="AR7" t="s">
        <v>187</v>
      </c>
      <c r="AS7">
        <v>0</v>
      </c>
      <c r="AX7">
        <v>1.1255088100000001</v>
      </c>
      <c r="AZ7" t="s">
        <v>187</v>
      </c>
      <c r="BA7">
        <v>0</v>
      </c>
      <c r="BD7" s="142">
        <v>0</v>
      </c>
    </row>
    <row r="8" spans="1:56" x14ac:dyDescent="0.3">
      <c r="A8" t="s">
        <v>735</v>
      </c>
      <c r="B8" t="s">
        <v>212</v>
      </c>
      <c r="C8" t="s">
        <v>736</v>
      </c>
      <c r="D8" t="s">
        <v>207</v>
      </c>
      <c r="E8" t="s">
        <v>182</v>
      </c>
      <c r="F8" t="str">
        <f t="shared" si="0"/>
        <v>I</v>
      </c>
      <c r="G8" t="s">
        <v>176</v>
      </c>
      <c r="H8" t="s">
        <v>231</v>
      </c>
      <c r="I8" t="s">
        <v>378</v>
      </c>
      <c r="J8" t="s">
        <v>737</v>
      </c>
      <c r="L8" t="s">
        <v>158</v>
      </c>
      <c r="N8" t="s">
        <v>738</v>
      </c>
      <c r="T8" t="s">
        <v>187</v>
      </c>
      <c r="U8">
        <v>0</v>
      </c>
      <c r="V8">
        <v>15000</v>
      </c>
      <c r="Z8">
        <v>1.03</v>
      </c>
      <c r="AB8" t="s">
        <v>187</v>
      </c>
      <c r="AC8">
        <v>0</v>
      </c>
      <c r="AH8">
        <v>1.0609</v>
      </c>
      <c r="AJ8" t="s">
        <v>187</v>
      </c>
      <c r="AK8">
        <v>0</v>
      </c>
      <c r="AP8">
        <v>1.092727</v>
      </c>
      <c r="AR8" t="s">
        <v>187</v>
      </c>
      <c r="AS8">
        <v>0</v>
      </c>
      <c r="AX8">
        <v>1.1255088100000001</v>
      </c>
      <c r="AZ8" t="s">
        <v>187</v>
      </c>
      <c r="BA8">
        <v>0</v>
      </c>
      <c r="BD8" s="142">
        <v>15000</v>
      </c>
    </row>
    <row r="9" spans="1:56" x14ac:dyDescent="0.3">
      <c r="A9" t="s">
        <v>735</v>
      </c>
      <c r="B9" t="s">
        <v>212</v>
      </c>
      <c r="C9" t="s">
        <v>736</v>
      </c>
      <c r="D9" t="s">
        <v>207</v>
      </c>
      <c r="E9" t="s">
        <v>182</v>
      </c>
      <c r="F9" t="str">
        <f t="shared" si="0"/>
        <v>I</v>
      </c>
      <c r="G9" t="s">
        <v>173</v>
      </c>
      <c r="H9" t="s">
        <v>174</v>
      </c>
      <c r="I9" t="s">
        <v>378</v>
      </c>
      <c r="J9" t="s">
        <v>737</v>
      </c>
      <c r="L9" t="s">
        <v>158</v>
      </c>
      <c r="N9" t="s">
        <v>739</v>
      </c>
      <c r="T9" t="s">
        <v>187</v>
      </c>
      <c r="U9">
        <v>0</v>
      </c>
      <c r="V9">
        <v>4500</v>
      </c>
      <c r="Z9">
        <v>1.03</v>
      </c>
      <c r="AB9" t="s">
        <v>187</v>
      </c>
      <c r="AC9">
        <v>0</v>
      </c>
      <c r="AH9">
        <v>1.0609</v>
      </c>
      <c r="AJ9" t="s">
        <v>187</v>
      </c>
      <c r="AK9">
        <v>0</v>
      </c>
      <c r="AP9">
        <v>1.092727</v>
      </c>
      <c r="AR9" t="s">
        <v>187</v>
      </c>
      <c r="AS9">
        <v>0</v>
      </c>
      <c r="AX9">
        <v>1.1255088100000001</v>
      </c>
      <c r="AZ9" t="s">
        <v>187</v>
      </c>
      <c r="BA9">
        <v>0</v>
      </c>
      <c r="BD9" s="142">
        <v>4500</v>
      </c>
    </row>
    <row r="10" spans="1:56" x14ac:dyDescent="0.3">
      <c r="A10" t="s">
        <v>735</v>
      </c>
      <c r="B10" t="s">
        <v>212</v>
      </c>
      <c r="C10" t="s">
        <v>736</v>
      </c>
      <c r="D10" t="s">
        <v>207</v>
      </c>
      <c r="E10" t="s">
        <v>182</v>
      </c>
      <c r="F10" t="str">
        <f t="shared" si="0"/>
        <v>I</v>
      </c>
      <c r="G10" t="s">
        <v>173</v>
      </c>
      <c r="H10" t="s">
        <v>174</v>
      </c>
      <c r="I10" t="s">
        <v>378</v>
      </c>
      <c r="J10" t="s">
        <v>737</v>
      </c>
      <c r="L10" t="s">
        <v>158</v>
      </c>
      <c r="N10" t="s">
        <v>740</v>
      </c>
      <c r="T10" t="s">
        <v>187</v>
      </c>
      <c r="U10">
        <v>0</v>
      </c>
      <c r="V10">
        <v>1000</v>
      </c>
      <c r="Z10">
        <v>1.03</v>
      </c>
      <c r="AB10" t="s">
        <v>187</v>
      </c>
      <c r="AC10">
        <v>0</v>
      </c>
      <c r="AH10">
        <v>1.0609</v>
      </c>
      <c r="AJ10" t="s">
        <v>187</v>
      </c>
      <c r="AK10">
        <v>0</v>
      </c>
      <c r="AP10">
        <v>1.092727</v>
      </c>
      <c r="AR10" t="s">
        <v>187</v>
      </c>
      <c r="AS10">
        <v>0</v>
      </c>
      <c r="AX10">
        <v>1.1255088100000001</v>
      </c>
      <c r="AZ10" t="s">
        <v>187</v>
      </c>
      <c r="BA10">
        <v>0</v>
      </c>
      <c r="BD10" s="142">
        <v>1000</v>
      </c>
    </row>
    <row r="11" spans="1:56" x14ac:dyDescent="0.3">
      <c r="A11" t="s">
        <v>735</v>
      </c>
      <c r="B11" t="s">
        <v>212</v>
      </c>
      <c r="C11" t="s">
        <v>736</v>
      </c>
      <c r="D11" t="s">
        <v>207</v>
      </c>
      <c r="E11" t="s">
        <v>182</v>
      </c>
      <c r="F11" t="str">
        <f t="shared" si="0"/>
        <v>I</v>
      </c>
      <c r="G11" t="s">
        <v>173</v>
      </c>
      <c r="H11" t="s">
        <v>174</v>
      </c>
      <c r="I11" t="s">
        <v>378</v>
      </c>
      <c r="J11" t="s">
        <v>737</v>
      </c>
      <c r="L11" t="s">
        <v>158</v>
      </c>
      <c r="N11" t="s">
        <v>741</v>
      </c>
      <c r="T11" t="s">
        <v>187</v>
      </c>
      <c r="U11">
        <v>0</v>
      </c>
      <c r="V11">
        <v>5000</v>
      </c>
      <c r="Z11">
        <v>1.03</v>
      </c>
      <c r="AB11" t="s">
        <v>187</v>
      </c>
      <c r="AC11">
        <v>0</v>
      </c>
      <c r="AH11">
        <v>1.0609</v>
      </c>
      <c r="AJ11" t="s">
        <v>187</v>
      </c>
      <c r="AK11">
        <v>0</v>
      </c>
      <c r="AP11">
        <v>1.092727</v>
      </c>
      <c r="AR11" t="s">
        <v>187</v>
      </c>
      <c r="AS11">
        <v>0</v>
      </c>
      <c r="AX11">
        <v>1.1255088100000001</v>
      </c>
      <c r="AZ11" t="s">
        <v>187</v>
      </c>
      <c r="BA11">
        <v>0</v>
      </c>
      <c r="BD11" s="142">
        <v>5000</v>
      </c>
    </row>
    <row r="12" spans="1:56" x14ac:dyDescent="0.3">
      <c r="A12" t="s">
        <v>735</v>
      </c>
      <c r="B12" t="s">
        <v>212</v>
      </c>
      <c r="C12" t="s">
        <v>736</v>
      </c>
      <c r="D12" t="s">
        <v>207</v>
      </c>
      <c r="E12" t="s">
        <v>182</v>
      </c>
      <c r="F12" t="str">
        <f t="shared" si="0"/>
        <v>F</v>
      </c>
      <c r="G12" t="s">
        <v>188</v>
      </c>
      <c r="H12" t="s">
        <v>666</v>
      </c>
      <c r="I12" t="s">
        <v>378</v>
      </c>
      <c r="J12" t="s">
        <v>737</v>
      </c>
      <c r="L12" t="s">
        <v>158</v>
      </c>
      <c r="N12" t="s">
        <v>742</v>
      </c>
      <c r="T12" t="s">
        <v>187</v>
      </c>
      <c r="U12">
        <v>0</v>
      </c>
      <c r="V12">
        <v>16418.181818181816</v>
      </c>
      <c r="Z12">
        <v>1.03</v>
      </c>
      <c r="AB12" t="s">
        <v>187</v>
      </c>
      <c r="AC12">
        <v>0</v>
      </c>
      <c r="AD12">
        <v>6000</v>
      </c>
      <c r="AH12">
        <v>1.0609</v>
      </c>
      <c r="AJ12" t="s">
        <v>187</v>
      </c>
      <c r="AK12">
        <v>0</v>
      </c>
      <c r="AL12">
        <v>6000</v>
      </c>
      <c r="AP12">
        <v>1.092727</v>
      </c>
      <c r="AR12" t="s">
        <v>187</v>
      </c>
      <c r="AS12">
        <v>0</v>
      </c>
      <c r="AT12">
        <v>6000</v>
      </c>
      <c r="AX12">
        <v>1.1255088100000001</v>
      </c>
      <c r="AZ12" t="s">
        <v>187</v>
      </c>
      <c r="BA12">
        <v>0</v>
      </c>
      <c r="BB12">
        <v>6000</v>
      </c>
      <c r="BD12" s="142">
        <v>40418.181818181816</v>
      </c>
    </row>
    <row r="13" spans="1:56" x14ac:dyDescent="0.3">
      <c r="A13" t="s">
        <v>735</v>
      </c>
      <c r="B13" t="s">
        <v>212</v>
      </c>
      <c r="C13" t="s">
        <v>736</v>
      </c>
      <c r="D13" t="s">
        <v>207</v>
      </c>
      <c r="E13" t="s">
        <v>182</v>
      </c>
      <c r="F13" t="str">
        <f t="shared" si="0"/>
        <v>F</v>
      </c>
      <c r="G13" t="s">
        <v>188</v>
      </c>
      <c r="H13" t="s">
        <v>666</v>
      </c>
      <c r="I13" t="s">
        <v>378</v>
      </c>
      <c r="J13" t="s">
        <v>737</v>
      </c>
      <c r="L13" t="s">
        <v>158</v>
      </c>
      <c r="N13" t="s">
        <v>743</v>
      </c>
      <c r="T13" t="s">
        <v>187</v>
      </c>
      <c r="U13">
        <v>0</v>
      </c>
      <c r="V13">
        <v>1200</v>
      </c>
      <c r="Z13">
        <v>1.03</v>
      </c>
      <c r="AB13" t="s">
        <v>187</v>
      </c>
      <c r="AC13">
        <v>0</v>
      </c>
      <c r="AD13">
        <v>1200</v>
      </c>
      <c r="AH13">
        <v>1.0609</v>
      </c>
      <c r="AJ13" t="s">
        <v>187</v>
      </c>
      <c r="AK13">
        <v>0</v>
      </c>
      <c r="AL13">
        <v>1200</v>
      </c>
      <c r="AP13">
        <v>1.092727</v>
      </c>
      <c r="AR13" t="s">
        <v>187</v>
      </c>
      <c r="AS13">
        <v>0</v>
      </c>
      <c r="AT13">
        <v>1200</v>
      </c>
      <c r="AX13">
        <v>1.1255088100000001</v>
      </c>
      <c r="AZ13" t="s">
        <v>187</v>
      </c>
      <c r="BA13">
        <v>0</v>
      </c>
      <c r="BB13">
        <v>1200</v>
      </c>
      <c r="BD13" s="142">
        <v>6000</v>
      </c>
    </row>
    <row r="14" spans="1:56" x14ac:dyDescent="0.3">
      <c r="A14" t="s">
        <v>735</v>
      </c>
      <c r="B14" t="s">
        <v>212</v>
      </c>
      <c r="C14" t="s">
        <v>736</v>
      </c>
      <c r="D14" t="s">
        <v>207</v>
      </c>
      <c r="E14" t="s">
        <v>182</v>
      </c>
      <c r="F14" t="str">
        <f t="shared" si="0"/>
        <v>F</v>
      </c>
      <c r="G14" t="s">
        <v>188</v>
      </c>
      <c r="H14" t="s">
        <v>666</v>
      </c>
      <c r="I14" t="s">
        <v>378</v>
      </c>
      <c r="J14" t="s">
        <v>737</v>
      </c>
      <c r="L14" t="s">
        <v>158</v>
      </c>
      <c r="N14" t="s">
        <v>744</v>
      </c>
      <c r="T14" t="s">
        <v>187</v>
      </c>
      <c r="U14">
        <v>0</v>
      </c>
      <c r="V14">
        <v>3600</v>
      </c>
      <c r="Z14">
        <v>1.03</v>
      </c>
      <c r="AB14" t="s">
        <v>187</v>
      </c>
      <c r="AC14">
        <v>0</v>
      </c>
      <c r="AD14">
        <v>3600</v>
      </c>
      <c r="AH14">
        <v>1.0609</v>
      </c>
      <c r="AJ14" t="s">
        <v>187</v>
      </c>
      <c r="AK14">
        <v>0</v>
      </c>
      <c r="AL14">
        <v>3600</v>
      </c>
      <c r="AP14">
        <v>1.092727</v>
      </c>
      <c r="AR14" t="s">
        <v>187</v>
      </c>
      <c r="AS14">
        <v>0</v>
      </c>
      <c r="AT14">
        <v>3600</v>
      </c>
      <c r="AX14">
        <v>1.1255088100000001</v>
      </c>
      <c r="AZ14" t="s">
        <v>187</v>
      </c>
      <c r="BA14">
        <v>0</v>
      </c>
      <c r="BB14">
        <v>3600</v>
      </c>
      <c r="BD14" s="142">
        <v>18000</v>
      </c>
    </row>
    <row r="15" spans="1:56" x14ac:dyDescent="0.3">
      <c r="A15" t="s">
        <v>735</v>
      </c>
      <c r="B15" t="s">
        <v>212</v>
      </c>
      <c r="C15" t="s">
        <v>736</v>
      </c>
      <c r="D15" t="s">
        <v>207</v>
      </c>
      <c r="E15" t="s">
        <v>182</v>
      </c>
      <c r="F15" t="str">
        <f t="shared" si="0"/>
        <v>F</v>
      </c>
      <c r="G15" t="s">
        <v>188</v>
      </c>
      <c r="H15" t="s">
        <v>666</v>
      </c>
      <c r="I15" t="s">
        <v>378</v>
      </c>
      <c r="J15" t="s">
        <v>737</v>
      </c>
      <c r="L15" t="s">
        <v>158</v>
      </c>
      <c r="N15" t="s">
        <v>745</v>
      </c>
      <c r="T15" t="s">
        <v>187</v>
      </c>
      <c r="U15">
        <v>0</v>
      </c>
      <c r="V15">
        <v>500</v>
      </c>
      <c r="Z15">
        <v>1.03</v>
      </c>
      <c r="AB15" t="s">
        <v>187</v>
      </c>
      <c r="AC15">
        <v>0</v>
      </c>
      <c r="AD15">
        <v>500</v>
      </c>
      <c r="AH15">
        <v>1.0609</v>
      </c>
      <c r="AJ15" t="s">
        <v>187</v>
      </c>
      <c r="AK15">
        <v>0</v>
      </c>
      <c r="AL15">
        <v>500</v>
      </c>
      <c r="AP15">
        <v>1.092727</v>
      </c>
      <c r="AR15" t="s">
        <v>187</v>
      </c>
      <c r="AS15">
        <v>0</v>
      </c>
      <c r="AT15">
        <v>500</v>
      </c>
      <c r="AX15">
        <v>1.1255088100000001</v>
      </c>
      <c r="AZ15" t="s">
        <v>187</v>
      </c>
      <c r="BA15">
        <v>0</v>
      </c>
      <c r="BB15">
        <v>500</v>
      </c>
      <c r="BD15" s="142">
        <v>2500</v>
      </c>
    </row>
    <row r="16" spans="1:56" x14ac:dyDescent="0.3">
      <c r="A16" t="s">
        <v>735</v>
      </c>
      <c r="B16" t="s">
        <v>212</v>
      </c>
      <c r="C16" t="s">
        <v>736</v>
      </c>
      <c r="D16" t="s">
        <v>207</v>
      </c>
      <c r="E16" t="s">
        <v>182</v>
      </c>
      <c r="F16" t="str">
        <f t="shared" si="0"/>
        <v>F</v>
      </c>
      <c r="G16" t="s">
        <v>161</v>
      </c>
      <c r="H16" t="s">
        <v>162</v>
      </c>
      <c r="I16" t="s">
        <v>378</v>
      </c>
      <c r="J16" t="s">
        <v>737</v>
      </c>
      <c r="L16" t="s">
        <v>158</v>
      </c>
      <c r="N16" t="s">
        <v>746</v>
      </c>
      <c r="T16" t="s">
        <v>187</v>
      </c>
      <c r="U16">
        <v>0</v>
      </c>
      <c r="V16">
        <v>7000</v>
      </c>
      <c r="Z16">
        <v>1.03</v>
      </c>
      <c r="AB16" t="s">
        <v>187</v>
      </c>
      <c r="AC16">
        <v>0</v>
      </c>
      <c r="AD16">
        <v>7000</v>
      </c>
      <c r="AH16">
        <v>1.0609</v>
      </c>
      <c r="AJ16" t="s">
        <v>187</v>
      </c>
      <c r="AK16">
        <v>0</v>
      </c>
      <c r="AL16">
        <v>7000</v>
      </c>
      <c r="AP16">
        <v>1.092727</v>
      </c>
      <c r="AR16" t="s">
        <v>187</v>
      </c>
      <c r="AS16">
        <v>0</v>
      </c>
      <c r="AT16">
        <v>7000</v>
      </c>
      <c r="AX16">
        <v>1.1255088100000001</v>
      </c>
      <c r="AZ16" t="s">
        <v>187</v>
      </c>
      <c r="BA16">
        <v>0</v>
      </c>
      <c r="BB16">
        <v>7000</v>
      </c>
      <c r="BD16" s="142">
        <v>35000</v>
      </c>
    </row>
    <row r="17" spans="1:56" x14ac:dyDescent="0.3">
      <c r="A17" t="s">
        <v>735</v>
      </c>
      <c r="B17" t="s">
        <v>212</v>
      </c>
      <c r="C17" t="s">
        <v>736</v>
      </c>
      <c r="D17" t="s">
        <v>207</v>
      </c>
      <c r="E17" t="s">
        <v>182</v>
      </c>
      <c r="F17" t="str">
        <f t="shared" si="0"/>
        <v>F</v>
      </c>
      <c r="G17" t="s">
        <v>161</v>
      </c>
      <c r="H17" t="s">
        <v>162</v>
      </c>
      <c r="I17" t="s">
        <v>378</v>
      </c>
      <c r="J17" t="s">
        <v>737</v>
      </c>
      <c r="L17" t="s">
        <v>158</v>
      </c>
      <c r="N17" t="s">
        <v>747</v>
      </c>
      <c r="T17" t="s">
        <v>187</v>
      </c>
      <c r="U17">
        <v>0</v>
      </c>
      <c r="V17">
        <v>15000</v>
      </c>
      <c r="Z17">
        <v>1.03</v>
      </c>
      <c r="AB17" t="s">
        <v>187</v>
      </c>
      <c r="AC17">
        <v>0</v>
      </c>
      <c r="AH17">
        <v>1.0609</v>
      </c>
      <c r="AJ17" t="s">
        <v>187</v>
      </c>
      <c r="AK17">
        <v>0</v>
      </c>
      <c r="AP17">
        <v>1.092727</v>
      </c>
      <c r="AR17" t="s">
        <v>187</v>
      </c>
      <c r="AS17">
        <v>0</v>
      </c>
      <c r="AX17">
        <v>1.1255088100000001</v>
      </c>
      <c r="AZ17" t="s">
        <v>187</v>
      </c>
      <c r="BA17">
        <v>0</v>
      </c>
      <c r="BD17" s="142">
        <v>15000</v>
      </c>
    </row>
    <row r="18" spans="1:56" x14ac:dyDescent="0.3">
      <c r="A18" t="s">
        <v>735</v>
      </c>
      <c r="B18" t="s">
        <v>212</v>
      </c>
      <c r="C18" t="s">
        <v>736</v>
      </c>
      <c r="D18" t="s">
        <v>207</v>
      </c>
      <c r="E18" t="s">
        <v>182</v>
      </c>
      <c r="F18" t="str">
        <f t="shared" si="0"/>
        <v>F</v>
      </c>
      <c r="G18" t="s">
        <v>161</v>
      </c>
      <c r="H18" t="s">
        <v>162</v>
      </c>
      <c r="I18" t="s">
        <v>378</v>
      </c>
      <c r="J18" t="s">
        <v>737</v>
      </c>
      <c r="L18" t="s">
        <v>158</v>
      </c>
      <c r="N18" t="s">
        <v>748</v>
      </c>
      <c r="T18" t="s">
        <v>187</v>
      </c>
      <c r="U18">
        <v>0</v>
      </c>
      <c r="V18">
        <v>5000</v>
      </c>
      <c r="Z18">
        <v>1.03</v>
      </c>
      <c r="AB18" t="s">
        <v>187</v>
      </c>
      <c r="AC18">
        <v>0</v>
      </c>
      <c r="AD18">
        <v>5000</v>
      </c>
      <c r="AH18">
        <v>1.0609</v>
      </c>
      <c r="AJ18" t="s">
        <v>187</v>
      </c>
      <c r="AK18">
        <v>0</v>
      </c>
      <c r="AL18">
        <v>5000</v>
      </c>
      <c r="AP18">
        <v>1.092727</v>
      </c>
      <c r="AR18" t="s">
        <v>187</v>
      </c>
      <c r="AS18">
        <v>0</v>
      </c>
      <c r="AT18">
        <v>5000</v>
      </c>
      <c r="AX18">
        <v>1.1255088100000001</v>
      </c>
      <c r="AZ18" t="s">
        <v>187</v>
      </c>
      <c r="BA18">
        <v>0</v>
      </c>
      <c r="BB18">
        <v>5000</v>
      </c>
      <c r="BD18" s="142">
        <v>25000</v>
      </c>
    </row>
    <row r="19" spans="1:56" x14ac:dyDescent="0.3">
      <c r="A19" t="s">
        <v>735</v>
      </c>
      <c r="B19" t="s">
        <v>212</v>
      </c>
      <c r="C19" t="s">
        <v>736</v>
      </c>
      <c r="D19" t="s">
        <v>207</v>
      </c>
      <c r="E19" t="s">
        <v>182</v>
      </c>
      <c r="F19" t="str">
        <f t="shared" si="0"/>
        <v>F</v>
      </c>
      <c r="G19" t="s">
        <v>161</v>
      </c>
      <c r="H19" t="s">
        <v>162</v>
      </c>
      <c r="I19" t="s">
        <v>378</v>
      </c>
      <c r="J19" t="s">
        <v>737</v>
      </c>
      <c r="L19" t="s">
        <v>158</v>
      </c>
      <c r="N19" t="s">
        <v>749</v>
      </c>
      <c r="T19" t="s">
        <v>187</v>
      </c>
      <c r="U19">
        <v>0</v>
      </c>
      <c r="Z19">
        <v>1.03</v>
      </c>
      <c r="AB19" t="s">
        <v>187</v>
      </c>
      <c r="AC19">
        <v>0</v>
      </c>
      <c r="AH19">
        <v>1.0609</v>
      </c>
      <c r="AJ19" t="s">
        <v>187</v>
      </c>
      <c r="AK19">
        <v>0</v>
      </c>
      <c r="AL19">
        <v>5000</v>
      </c>
      <c r="AP19">
        <v>1.092727</v>
      </c>
      <c r="AR19" t="s">
        <v>187</v>
      </c>
      <c r="AS19">
        <v>0</v>
      </c>
      <c r="AX19">
        <v>1.1255088100000001</v>
      </c>
      <c r="AZ19" t="s">
        <v>187</v>
      </c>
      <c r="BA19">
        <v>0</v>
      </c>
      <c r="BD19" s="142">
        <v>5000</v>
      </c>
    </row>
    <row r="20" spans="1:56" x14ac:dyDescent="0.3">
      <c r="A20" t="s">
        <v>735</v>
      </c>
      <c r="B20" t="s">
        <v>212</v>
      </c>
      <c r="C20" t="s">
        <v>736</v>
      </c>
      <c r="D20" t="s">
        <v>207</v>
      </c>
      <c r="E20" t="s">
        <v>182</v>
      </c>
      <c r="F20" t="str">
        <f t="shared" si="0"/>
        <v>F</v>
      </c>
      <c r="G20" t="s">
        <v>161</v>
      </c>
      <c r="H20" t="s">
        <v>162</v>
      </c>
      <c r="I20" t="s">
        <v>378</v>
      </c>
      <c r="J20" t="s">
        <v>737</v>
      </c>
      <c r="L20" t="s">
        <v>158</v>
      </c>
      <c r="N20" t="s">
        <v>750</v>
      </c>
      <c r="T20" t="s">
        <v>187</v>
      </c>
      <c r="U20">
        <v>0</v>
      </c>
      <c r="V20">
        <v>5000</v>
      </c>
      <c r="Z20">
        <v>1.03</v>
      </c>
      <c r="AB20" t="s">
        <v>187</v>
      </c>
      <c r="AC20">
        <v>0</v>
      </c>
      <c r="AH20">
        <v>1.0609</v>
      </c>
      <c r="AJ20" t="s">
        <v>187</v>
      </c>
      <c r="AK20">
        <v>0</v>
      </c>
      <c r="AP20">
        <v>1.092727</v>
      </c>
      <c r="AR20" t="s">
        <v>187</v>
      </c>
      <c r="AS20">
        <v>0</v>
      </c>
      <c r="AX20">
        <v>1.1255088100000001</v>
      </c>
      <c r="AZ20" t="s">
        <v>187</v>
      </c>
      <c r="BA20">
        <v>0</v>
      </c>
      <c r="BD20" s="142">
        <v>5000</v>
      </c>
    </row>
    <row r="21" spans="1:56" x14ac:dyDescent="0.3">
      <c r="A21" t="s">
        <v>735</v>
      </c>
      <c r="B21" t="s">
        <v>212</v>
      </c>
      <c r="C21" t="s">
        <v>736</v>
      </c>
      <c r="D21" t="s">
        <v>207</v>
      </c>
      <c r="E21" t="s">
        <v>182</v>
      </c>
      <c r="F21" t="str">
        <f t="shared" si="0"/>
        <v>F</v>
      </c>
      <c r="G21" t="s">
        <v>161</v>
      </c>
      <c r="H21" t="s">
        <v>162</v>
      </c>
      <c r="I21" t="s">
        <v>378</v>
      </c>
      <c r="J21" t="s">
        <v>737</v>
      </c>
      <c r="N21" t="s">
        <v>751</v>
      </c>
      <c r="V21">
        <v>2000</v>
      </c>
      <c r="AD21">
        <v>2000</v>
      </c>
      <c r="AL21">
        <v>2000</v>
      </c>
      <c r="AT21">
        <v>2000</v>
      </c>
      <c r="BB21">
        <v>2000</v>
      </c>
      <c r="BD21" s="142">
        <v>10000</v>
      </c>
    </row>
    <row r="22" spans="1:56" x14ac:dyDescent="0.3">
      <c r="A22" t="s">
        <v>735</v>
      </c>
      <c r="B22" t="s">
        <v>212</v>
      </c>
      <c r="C22" t="s">
        <v>736</v>
      </c>
      <c r="D22" t="s">
        <v>207</v>
      </c>
      <c r="E22" t="s">
        <v>182</v>
      </c>
      <c r="F22" t="str">
        <f t="shared" si="0"/>
        <v>F</v>
      </c>
      <c r="G22" t="s">
        <v>159</v>
      </c>
      <c r="H22" t="s">
        <v>160</v>
      </c>
      <c r="I22" t="s">
        <v>378</v>
      </c>
      <c r="J22" t="s">
        <v>737</v>
      </c>
      <c r="N22" t="s">
        <v>752</v>
      </c>
      <c r="V22">
        <v>40000</v>
      </c>
      <c r="AD22">
        <v>40000</v>
      </c>
      <c r="AL22">
        <v>40000</v>
      </c>
      <c r="AT22">
        <v>40000</v>
      </c>
      <c r="BB22">
        <v>40000</v>
      </c>
      <c r="BD22" s="142">
        <v>200000</v>
      </c>
    </row>
    <row r="23" spans="1:56" x14ac:dyDescent="0.3">
      <c r="A23" t="s">
        <v>735</v>
      </c>
      <c r="B23" t="s">
        <v>212</v>
      </c>
      <c r="C23" t="s">
        <v>736</v>
      </c>
      <c r="D23" t="s">
        <v>207</v>
      </c>
      <c r="E23" t="s">
        <v>182</v>
      </c>
      <c r="F23" t="str">
        <f t="shared" si="0"/>
        <v>F</v>
      </c>
      <c r="G23" t="s">
        <v>159</v>
      </c>
      <c r="H23" t="s">
        <v>160</v>
      </c>
      <c r="I23" t="s">
        <v>378</v>
      </c>
      <c r="J23" t="s">
        <v>737</v>
      </c>
      <c r="N23" t="s">
        <v>753</v>
      </c>
      <c r="V23">
        <v>15000</v>
      </c>
      <c r="BD23" s="142">
        <v>15000</v>
      </c>
    </row>
    <row r="24" spans="1:56" x14ac:dyDescent="0.3">
      <c r="A24" t="s">
        <v>735</v>
      </c>
      <c r="B24" t="s">
        <v>212</v>
      </c>
      <c r="C24" t="s">
        <v>736</v>
      </c>
      <c r="D24" t="s">
        <v>207</v>
      </c>
      <c r="E24" t="s">
        <v>182</v>
      </c>
      <c r="F24" t="str">
        <f t="shared" si="0"/>
        <v>P</v>
      </c>
      <c r="G24" t="s">
        <v>165</v>
      </c>
      <c r="H24" t="s">
        <v>166</v>
      </c>
      <c r="I24" t="s">
        <v>378</v>
      </c>
      <c r="J24" t="s">
        <v>737</v>
      </c>
      <c r="L24" t="s">
        <v>158</v>
      </c>
      <c r="N24" t="s">
        <v>754</v>
      </c>
      <c r="T24" t="s">
        <v>187</v>
      </c>
      <c r="U24">
        <v>0</v>
      </c>
      <c r="V24">
        <v>99327.26</v>
      </c>
      <c r="Z24">
        <v>1.03</v>
      </c>
      <c r="AB24" t="s">
        <v>187</v>
      </c>
      <c r="AC24">
        <v>0</v>
      </c>
      <c r="AD24">
        <v>99327.26</v>
      </c>
      <c r="AH24">
        <v>1.0609</v>
      </c>
      <c r="AJ24" t="s">
        <v>187</v>
      </c>
      <c r="AK24">
        <v>0</v>
      </c>
      <c r="AL24">
        <v>99327.26</v>
      </c>
      <c r="AP24">
        <v>1.092727</v>
      </c>
      <c r="AR24" t="s">
        <v>187</v>
      </c>
      <c r="AS24">
        <v>0</v>
      </c>
      <c r="AT24">
        <v>99327.26</v>
      </c>
      <c r="AX24">
        <v>1.1255088100000001</v>
      </c>
      <c r="AZ24" t="s">
        <v>187</v>
      </c>
      <c r="BA24">
        <v>0</v>
      </c>
      <c r="BB24">
        <v>99327.26</v>
      </c>
      <c r="BD24" s="142">
        <v>496636.3</v>
      </c>
    </row>
    <row r="25" spans="1:56" x14ac:dyDescent="0.3">
      <c r="A25" t="s">
        <v>755</v>
      </c>
      <c r="B25" t="s">
        <v>727</v>
      </c>
      <c r="C25" t="s">
        <v>728</v>
      </c>
      <c r="D25" t="s">
        <v>208</v>
      </c>
      <c r="E25" t="s">
        <v>380</v>
      </c>
      <c r="F25" t="str">
        <f t="shared" si="0"/>
        <v>I</v>
      </c>
      <c r="G25" t="s">
        <v>173</v>
      </c>
      <c r="H25" t="s">
        <v>174</v>
      </c>
      <c r="I25" t="s">
        <v>756</v>
      </c>
      <c r="J25" t="s">
        <v>757</v>
      </c>
      <c r="L25" t="s">
        <v>158</v>
      </c>
      <c r="N25" t="s">
        <v>758</v>
      </c>
      <c r="T25" t="s">
        <v>187</v>
      </c>
      <c r="U25">
        <v>0</v>
      </c>
      <c r="V25">
        <v>3000</v>
      </c>
      <c r="Z25">
        <v>1.03</v>
      </c>
      <c r="AB25" t="s">
        <v>187</v>
      </c>
      <c r="AC25">
        <v>0</v>
      </c>
      <c r="AH25">
        <v>1.0609</v>
      </c>
      <c r="AJ25" t="s">
        <v>187</v>
      </c>
      <c r="AK25">
        <v>0</v>
      </c>
      <c r="AP25">
        <v>1.092727</v>
      </c>
      <c r="AR25" t="s">
        <v>187</v>
      </c>
      <c r="AS25">
        <v>0</v>
      </c>
      <c r="AX25">
        <v>1.1255088100000001</v>
      </c>
      <c r="AZ25" t="s">
        <v>187</v>
      </c>
      <c r="BA25">
        <v>0</v>
      </c>
      <c r="BD25" s="142">
        <v>3000</v>
      </c>
    </row>
    <row r="26" spans="1:56" x14ac:dyDescent="0.3">
      <c r="A26" t="s">
        <v>755</v>
      </c>
      <c r="B26" t="s">
        <v>727</v>
      </c>
      <c r="C26" t="s">
        <v>728</v>
      </c>
      <c r="D26" t="s">
        <v>208</v>
      </c>
      <c r="E26" t="s">
        <v>380</v>
      </c>
      <c r="F26" t="str">
        <f t="shared" si="0"/>
        <v>I</v>
      </c>
      <c r="G26" t="s">
        <v>173</v>
      </c>
      <c r="H26" t="s">
        <v>174</v>
      </c>
      <c r="I26" t="s">
        <v>756</v>
      </c>
      <c r="J26" t="s">
        <v>757</v>
      </c>
      <c r="L26" t="s">
        <v>158</v>
      </c>
      <c r="N26" t="s">
        <v>759</v>
      </c>
      <c r="T26" t="s">
        <v>187</v>
      </c>
      <c r="U26">
        <v>0</v>
      </c>
      <c r="V26">
        <v>1000</v>
      </c>
      <c r="Z26">
        <v>1.03</v>
      </c>
      <c r="AB26" t="s">
        <v>187</v>
      </c>
      <c r="AC26">
        <v>0</v>
      </c>
      <c r="AH26">
        <v>1.0609</v>
      </c>
      <c r="AJ26" t="s">
        <v>187</v>
      </c>
      <c r="AK26">
        <v>0</v>
      </c>
      <c r="AP26">
        <v>1.092727</v>
      </c>
      <c r="AR26" t="s">
        <v>187</v>
      </c>
      <c r="AS26">
        <v>0</v>
      </c>
      <c r="AX26">
        <v>1.1255088100000001</v>
      </c>
      <c r="AZ26" t="s">
        <v>187</v>
      </c>
      <c r="BA26">
        <v>0</v>
      </c>
      <c r="BD26" s="142">
        <v>1000</v>
      </c>
    </row>
    <row r="27" spans="1:56" x14ac:dyDescent="0.3">
      <c r="A27" t="s">
        <v>755</v>
      </c>
      <c r="B27" t="s">
        <v>727</v>
      </c>
      <c r="C27" t="s">
        <v>728</v>
      </c>
      <c r="D27" t="s">
        <v>208</v>
      </c>
      <c r="E27" t="s">
        <v>380</v>
      </c>
      <c r="F27" t="str">
        <f t="shared" si="0"/>
        <v>I</v>
      </c>
      <c r="G27" t="s">
        <v>173</v>
      </c>
      <c r="H27" t="s">
        <v>174</v>
      </c>
      <c r="I27" t="s">
        <v>756</v>
      </c>
      <c r="J27" t="s">
        <v>757</v>
      </c>
      <c r="L27" t="s">
        <v>158</v>
      </c>
      <c r="N27" t="s">
        <v>760</v>
      </c>
      <c r="T27" t="s">
        <v>187</v>
      </c>
      <c r="U27">
        <v>0</v>
      </c>
      <c r="V27">
        <v>3000</v>
      </c>
      <c r="Z27">
        <v>1.03</v>
      </c>
      <c r="AB27" t="s">
        <v>187</v>
      </c>
      <c r="AC27">
        <v>0</v>
      </c>
      <c r="AH27">
        <v>1.0609</v>
      </c>
      <c r="AJ27" t="s">
        <v>187</v>
      </c>
      <c r="AK27">
        <v>0</v>
      </c>
      <c r="AP27">
        <v>1.092727</v>
      </c>
      <c r="AR27" t="s">
        <v>187</v>
      </c>
      <c r="AS27">
        <v>0</v>
      </c>
      <c r="AX27">
        <v>1.1255088100000001</v>
      </c>
      <c r="AZ27" t="s">
        <v>187</v>
      </c>
      <c r="BA27">
        <v>0</v>
      </c>
      <c r="BD27" s="142">
        <v>3000</v>
      </c>
    </row>
    <row r="28" spans="1:56" x14ac:dyDescent="0.3">
      <c r="A28" t="s">
        <v>755</v>
      </c>
      <c r="B28" t="s">
        <v>727</v>
      </c>
      <c r="C28" t="s">
        <v>728</v>
      </c>
      <c r="D28" t="s">
        <v>208</v>
      </c>
      <c r="E28" t="s">
        <v>380</v>
      </c>
      <c r="F28" t="str">
        <f t="shared" si="0"/>
        <v>F</v>
      </c>
      <c r="G28" t="s">
        <v>159</v>
      </c>
      <c r="H28" t="s">
        <v>160</v>
      </c>
      <c r="I28" t="s">
        <v>756</v>
      </c>
      <c r="J28" t="s">
        <v>757</v>
      </c>
      <c r="L28" t="s">
        <v>158</v>
      </c>
      <c r="N28" t="s">
        <v>761</v>
      </c>
      <c r="T28" t="s">
        <v>187</v>
      </c>
      <c r="U28">
        <v>0</v>
      </c>
      <c r="V28">
        <v>4000</v>
      </c>
      <c r="Z28">
        <v>1.03</v>
      </c>
      <c r="AB28" t="s">
        <v>187</v>
      </c>
      <c r="AC28">
        <v>0</v>
      </c>
      <c r="AD28">
        <v>4000</v>
      </c>
      <c r="AH28">
        <v>1.0609</v>
      </c>
      <c r="AJ28" t="s">
        <v>187</v>
      </c>
      <c r="AK28">
        <v>0</v>
      </c>
      <c r="AL28">
        <v>4000</v>
      </c>
      <c r="AP28">
        <v>1.092727</v>
      </c>
      <c r="AR28" t="s">
        <v>187</v>
      </c>
      <c r="AS28">
        <v>0</v>
      </c>
      <c r="AT28">
        <v>4000</v>
      </c>
      <c r="AX28">
        <v>1.1255088100000001</v>
      </c>
      <c r="AZ28" t="s">
        <v>187</v>
      </c>
      <c r="BA28">
        <v>0</v>
      </c>
      <c r="BB28">
        <v>4000</v>
      </c>
      <c r="BD28" s="142">
        <v>20000</v>
      </c>
    </row>
    <row r="29" spans="1:56" x14ac:dyDescent="0.3">
      <c r="A29" t="s">
        <v>755</v>
      </c>
      <c r="B29" t="s">
        <v>727</v>
      </c>
      <c r="C29" t="s">
        <v>728</v>
      </c>
      <c r="D29" t="s">
        <v>208</v>
      </c>
      <c r="E29" t="s">
        <v>380</v>
      </c>
      <c r="F29" t="str">
        <f t="shared" si="0"/>
        <v>F</v>
      </c>
      <c r="G29" t="s">
        <v>161</v>
      </c>
      <c r="H29" t="s">
        <v>162</v>
      </c>
      <c r="I29" t="s">
        <v>756</v>
      </c>
      <c r="J29" t="s">
        <v>757</v>
      </c>
      <c r="L29" t="s">
        <v>158</v>
      </c>
      <c r="N29" t="s">
        <v>762</v>
      </c>
      <c r="T29" t="s">
        <v>187</v>
      </c>
      <c r="U29">
        <v>0</v>
      </c>
      <c r="V29">
        <v>1823.6</v>
      </c>
      <c r="Z29">
        <v>1.03</v>
      </c>
      <c r="AB29" t="s">
        <v>187</v>
      </c>
      <c r="AC29">
        <v>0</v>
      </c>
      <c r="AD29">
        <v>1823.6</v>
      </c>
      <c r="AH29">
        <v>1.0609</v>
      </c>
      <c r="AJ29" t="s">
        <v>187</v>
      </c>
      <c r="AK29">
        <v>0</v>
      </c>
      <c r="AL29">
        <v>1823.6</v>
      </c>
      <c r="AP29">
        <v>1.092727</v>
      </c>
      <c r="AR29" t="s">
        <v>187</v>
      </c>
      <c r="AS29">
        <v>0</v>
      </c>
      <c r="AT29">
        <v>1823.6</v>
      </c>
      <c r="AX29">
        <v>1.1255088100000001</v>
      </c>
      <c r="AZ29" t="s">
        <v>187</v>
      </c>
      <c r="BA29">
        <v>0</v>
      </c>
      <c r="BB29">
        <v>1823.6</v>
      </c>
      <c r="BD29" s="142">
        <v>9118</v>
      </c>
    </row>
    <row r="30" spans="1:56" x14ac:dyDescent="0.3">
      <c r="A30" t="s">
        <v>755</v>
      </c>
      <c r="B30" t="s">
        <v>727</v>
      </c>
      <c r="C30" t="s">
        <v>728</v>
      </c>
      <c r="D30" t="s">
        <v>208</v>
      </c>
      <c r="E30" t="s">
        <v>380</v>
      </c>
      <c r="F30" t="str">
        <f t="shared" si="0"/>
        <v>P</v>
      </c>
      <c r="G30" t="s">
        <v>155</v>
      </c>
      <c r="H30" t="s">
        <v>763</v>
      </c>
      <c r="I30" t="s">
        <v>756</v>
      </c>
      <c r="J30" t="s">
        <v>757</v>
      </c>
      <c r="N30" t="s">
        <v>764</v>
      </c>
      <c r="V30">
        <v>114898.31200000001</v>
      </c>
      <c r="AD30">
        <v>114898.31200000001</v>
      </c>
      <c r="AL30">
        <v>114898.31200000001</v>
      </c>
      <c r="AT30">
        <v>114898.31200000001</v>
      </c>
      <c r="BB30">
        <v>114898.31200000001</v>
      </c>
      <c r="BD30" s="142">
        <v>574491.56000000006</v>
      </c>
    </row>
    <row r="31" spans="1:56" x14ac:dyDescent="0.3">
      <c r="A31" t="s">
        <v>755</v>
      </c>
      <c r="B31" t="s">
        <v>727</v>
      </c>
      <c r="C31" t="s">
        <v>728</v>
      </c>
      <c r="D31" t="s">
        <v>208</v>
      </c>
      <c r="E31" t="s">
        <v>380</v>
      </c>
      <c r="F31" t="str">
        <f t="shared" si="0"/>
        <v>E</v>
      </c>
      <c r="G31" t="s">
        <v>765</v>
      </c>
      <c r="H31" t="s">
        <v>766</v>
      </c>
      <c r="I31" t="s">
        <v>756</v>
      </c>
      <c r="J31" t="s">
        <v>757</v>
      </c>
      <c r="L31" t="s">
        <v>158</v>
      </c>
      <c r="N31" t="s">
        <v>767</v>
      </c>
      <c r="T31" t="s">
        <v>187</v>
      </c>
      <c r="U31">
        <v>0</v>
      </c>
      <c r="V31">
        <v>3000</v>
      </c>
      <c r="Z31">
        <v>1.03</v>
      </c>
      <c r="AB31" t="s">
        <v>187</v>
      </c>
      <c r="AC31">
        <v>0</v>
      </c>
      <c r="AD31">
        <v>3000</v>
      </c>
      <c r="AH31">
        <v>1.0609</v>
      </c>
      <c r="AJ31" t="s">
        <v>187</v>
      </c>
      <c r="AK31">
        <v>0</v>
      </c>
      <c r="AL31">
        <v>3000</v>
      </c>
      <c r="AP31">
        <v>1.092727</v>
      </c>
      <c r="AR31" t="s">
        <v>187</v>
      </c>
      <c r="AS31">
        <v>0</v>
      </c>
      <c r="AT31">
        <v>3000</v>
      </c>
      <c r="AX31">
        <v>1.1255088100000001</v>
      </c>
      <c r="AZ31" t="s">
        <v>187</v>
      </c>
      <c r="BA31">
        <v>0</v>
      </c>
      <c r="BB31">
        <v>3000</v>
      </c>
      <c r="BD31" s="142">
        <v>15000</v>
      </c>
    </row>
    <row r="32" spans="1:56" x14ac:dyDescent="0.3">
      <c r="A32" t="s">
        <v>755</v>
      </c>
      <c r="B32" t="s">
        <v>727</v>
      </c>
      <c r="C32" t="s">
        <v>728</v>
      </c>
      <c r="D32" t="s">
        <v>208</v>
      </c>
      <c r="E32" t="s">
        <v>380</v>
      </c>
      <c r="F32" t="str">
        <f t="shared" si="0"/>
        <v>E</v>
      </c>
      <c r="G32" t="s">
        <v>765</v>
      </c>
      <c r="H32" t="s">
        <v>766</v>
      </c>
      <c r="I32" t="s">
        <v>756</v>
      </c>
      <c r="J32" t="s">
        <v>757</v>
      </c>
      <c r="L32" t="s">
        <v>158</v>
      </c>
      <c r="N32" t="s">
        <v>768</v>
      </c>
      <c r="T32" t="s">
        <v>187</v>
      </c>
      <c r="U32">
        <v>0</v>
      </c>
      <c r="Z32">
        <v>1.03</v>
      </c>
      <c r="AB32" t="s">
        <v>187</v>
      </c>
      <c r="AC32">
        <v>0</v>
      </c>
      <c r="AH32">
        <v>1.0609</v>
      </c>
      <c r="AJ32" t="s">
        <v>187</v>
      </c>
      <c r="AK32">
        <v>0</v>
      </c>
      <c r="AL32">
        <v>10000</v>
      </c>
      <c r="AP32">
        <v>1.092727</v>
      </c>
      <c r="AR32" t="s">
        <v>187</v>
      </c>
      <c r="AS32">
        <v>0</v>
      </c>
      <c r="AX32">
        <v>1.1255088100000001</v>
      </c>
      <c r="AZ32" t="s">
        <v>187</v>
      </c>
      <c r="BA32">
        <v>0</v>
      </c>
      <c r="BB32">
        <v>10000</v>
      </c>
      <c r="BD32" s="142">
        <v>20000</v>
      </c>
    </row>
    <row r="33" spans="1:56" x14ac:dyDescent="0.3">
      <c r="A33" t="s">
        <v>755</v>
      </c>
      <c r="B33" t="s">
        <v>727</v>
      </c>
      <c r="C33" t="s">
        <v>728</v>
      </c>
      <c r="D33" t="s">
        <v>208</v>
      </c>
      <c r="E33" t="s">
        <v>380</v>
      </c>
      <c r="F33" t="str">
        <f t="shared" si="0"/>
        <v>E</v>
      </c>
      <c r="G33" t="s">
        <v>769</v>
      </c>
      <c r="H33" t="s">
        <v>770</v>
      </c>
      <c r="I33" t="s">
        <v>756</v>
      </c>
      <c r="J33" t="s">
        <v>757</v>
      </c>
      <c r="L33" t="s">
        <v>158</v>
      </c>
      <c r="N33" t="s">
        <v>771</v>
      </c>
      <c r="T33" t="s">
        <v>187</v>
      </c>
      <c r="U33">
        <v>0</v>
      </c>
      <c r="Z33">
        <v>1.03</v>
      </c>
      <c r="AB33" t="s">
        <v>187</v>
      </c>
      <c r="AC33">
        <v>0</v>
      </c>
      <c r="AH33">
        <v>1.0609</v>
      </c>
      <c r="AJ33" t="s">
        <v>187</v>
      </c>
      <c r="AK33">
        <v>0</v>
      </c>
      <c r="AL33">
        <v>23960.52505</v>
      </c>
      <c r="AP33">
        <v>1.092727</v>
      </c>
      <c r="AR33" t="s">
        <v>187</v>
      </c>
      <c r="AS33">
        <v>0</v>
      </c>
      <c r="AX33">
        <v>1.1255088100000001</v>
      </c>
      <c r="AZ33" t="s">
        <v>187</v>
      </c>
      <c r="BA33">
        <v>0</v>
      </c>
      <c r="BB33">
        <v>23960.52505</v>
      </c>
      <c r="BD33" s="142">
        <v>47921.0501</v>
      </c>
    </row>
    <row r="34" spans="1:56" x14ac:dyDescent="0.3">
      <c r="A34" t="s">
        <v>772</v>
      </c>
      <c r="B34" t="s">
        <v>212</v>
      </c>
      <c r="C34" t="s">
        <v>736</v>
      </c>
      <c r="D34" t="s">
        <v>152</v>
      </c>
      <c r="E34" t="s">
        <v>182</v>
      </c>
      <c r="F34" t="str">
        <f t="shared" si="0"/>
        <v>F</v>
      </c>
      <c r="G34" t="s">
        <v>161</v>
      </c>
      <c r="H34" t="s">
        <v>162</v>
      </c>
      <c r="I34" t="s">
        <v>773</v>
      </c>
      <c r="J34" t="s">
        <v>774</v>
      </c>
      <c r="L34" t="s">
        <v>158</v>
      </c>
      <c r="N34" t="s">
        <v>775</v>
      </c>
      <c r="T34" t="s">
        <v>187</v>
      </c>
      <c r="U34">
        <v>0</v>
      </c>
      <c r="V34">
        <v>7500</v>
      </c>
      <c r="Z34">
        <v>1.03</v>
      </c>
      <c r="AB34" t="s">
        <v>187</v>
      </c>
      <c r="AC34">
        <v>0</v>
      </c>
      <c r="AD34">
        <v>10000</v>
      </c>
      <c r="AH34">
        <v>1.0609</v>
      </c>
      <c r="AJ34" t="s">
        <v>187</v>
      </c>
      <c r="AK34">
        <v>0</v>
      </c>
      <c r="AL34">
        <v>10000</v>
      </c>
      <c r="AP34">
        <v>1.092727</v>
      </c>
      <c r="AR34" t="s">
        <v>187</v>
      </c>
      <c r="AS34">
        <v>0</v>
      </c>
      <c r="AT34">
        <v>10000</v>
      </c>
      <c r="AX34">
        <v>1.1255088100000001</v>
      </c>
      <c r="AZ34" t="s">
        <v>187</v>
      </c>
      <c r="BA34">
        <v>0</v>
      </c>
      <c r="BB34">
        <v>10000</v>
      </c>
      <c r="BD34" s="142">
        <v>47500</v>
      </c>
    </row>
    <row r="35" spans="1:56" x14ac:dyDescent="0.3">
      <c r="A35" t="s">
        <v>772</v>
      </c>
      <c r="B35" t="s">
        <v>212</v>
      </c>
      <c r="C35" t="s">
        <v>736</v>
      </c>
      <c r="D35" t="s">
        <v>152</v>
      </c>
      <c r="E35" t="s">
        <v>182</v>
      </c>
      <c r="F35" t="str">
        <f t="shared" si="0"/>
        <v>I</v>
      </c>
      <c r="G35" t="s">
        <v>173</v>
      </c>
      <c r="H35" t="s">
        <v>174</v>
      </c>
      <c r="I35" t="s">
        <v>773</v>
      </c>
      <c r="J35" t="s">
        <v>774</v>
      </c>
      <c r="N35" t="s">
        <v>776</v>
      </c>
      <c r="V35">
        <v>2500</v>
      </c>
      <c r="BD35" s="142">
        <v>2500</v>
      </c>
    </row>
    <row r="36" spans="1:56" x14ac:dyDescent="0.3">
      <c r="A36" t="s">
        <v>777</v>
      </c>
      <c r="B36" t="s">
        <v>212</v>
      </c>
      <c r="C36" t="s">
        <v>736</v>
      </c>
      <c r="D36" t="s">
        <v>152</v>
      </c>
      <c r="E36" t="s">
        <v>182</v>
      </c>
      <c r="F36" t="str">
        <f t="shared" si="0"/>
        <v>F</v>
      </c>
      <c r="G36" t="s">
        <v>161</v>
      </c>
      <c r="H36" t="s">
        <v>162</v>
      </c>
      <c r="I36" t="s">
        <v>778</v>
      </c>
      <c r="J36" t="s">
        <v>779</v>
      </c>
      <c r="L36" t="s">
        <v>158</v>
      </c>
      <c r="N36" t="s">
        <v>780</v>
      </c>
      <c r="T36" t="s">
        <v>187</v>
      </c>
      <c r="U36">
        <v>0</v>
      </c>
      <c r="Z36">
        <v>1.03</v>
      </c>
      <c r="AB36" t="s">
        <v>187</v>
      </c>
      <c r="AC36">
        <v>0</v>
      </c>
      <c r="AD36">
        <v>5000</v>
      </c>
      <c r="AH36">
        <v>1.0609</v>
      </c>
      <c r="AJ36" t="s">
        <v>187</v>
      </c>
      <c r="AK36">
        <v>0</v>
      </c>
      <c r="AP36">
        <v>1.092727</v>
      </c>
      <c r="AR36" t="s">
        <v>187</v>
      </c>
      <c r="AS36">
        <v>0</v>
      </c>
      <c r="AX36">
        <v>1.1255088100000001</v>
      </c>
      <c r="AZ36" t="s">
        <v>187</v>
      </c>
      <c r="BA36">
        <v>0</v>
      </c>
      <c r="BD36" s="142">
        <v>5000</v>
      </c>
    </row>
    <row r="37" spans="1:56" x14ac:dyDescent="0.3">
      <c r="A37" t="s">
        <v>781</v>
      </c>
      <c r="B37" t="s">
        <v>212</v>
      </c>
      <c r="C37" t="s">
        <v>736</v>
      </c>
      <c r="D37" t="s">
        <v>152</v>
      </c>
      <c r="E37" t="s">
        <v>182</v>
      </c>
      <c r="F37" t="str">
        <f t="shared" si="0"/>
        <v>F</v>
      </c>
      <c r="G37" t="s">
        <v>161</v>
      </c>
      <c r="H37" t="s">
        <v>162</v>
      </c>
      <c r="I37" t="s">
        <v>782</v>
      </c>
      <c r="J37" t="s">
        <v>783</v>
      </c>
      <c r="L37" t="s">
        <v>158</v>
      </c>
      <c r="N37" t="s">
        <v>784</v>
      </c>
      <c r="T37" t="s">
        <v>187</v>
      </c>
      <c r="U37">
        <v>0</v>
      </c>
      <c r="Z37">
        <v>1.03</v>
      </c>
      <c r="AB37" t="s">
        <v>187</v>
      </c>
      <c r="AC37">
        <v>0</v>
      </c>
      <c r="AH37">
        <v>1.0609</v>
      </c>
      <c r="AJ37" t="s">
        <v>187</v>
      </c>
      <c r="AK37">
        <v>0</v>
      </c>
      <c r="AL37">
        <v>5000</v>
      </c>
      <c r="AP37">
        <v>1.092727</v>
      </c>
      <c r="AR37" t="s">
        <v>187</v>
      </c>
      <c r="AS37">
        <v>0</v>
      </c>
      <c r="AX37">
        <v>1.1255088100000001</v>
      </c>
      <c r="AZ37" t="s">
        <v>187</v>
      </c>
      <c r="BA37">
        <v>0</v>
      </c>
      <c r="BD37" s="142">
        <v>5000</v>
      </c>
    </row>
    <row r="38" spans="1:56" x14ac:dyDescent="0.3">
      <c r="A38" t="s">
        <v>785</v>
      </c>
      <c r="B38" t="s">
        <v>212</v>
      </c>
      <c r="C38" t="s">
        <v>736</v>
      </c>
      <c r="D38" t="s">
        <v>152</v>
      </c>
      <c r="E38" t="s">
        <v>182</v>
      </c>
      <c r="F38" t="str">
        <f t="shared" si="0"/>
        <v>F</v>
      </c>
      <c r="G38" t="s">
        <v>161</v>
      </c>
      <c r="H38" t="s">
        <v>162</v>
      </c>
      <c r="I38" t="s">
        <v>786</v>
      </c>
      <c r="J38" t="s">
        <v>787</v>
      </c>
      <c r="L38" t="s">
        <v>158</v>
      </c>
      <c r="N38" t="s">
        <v>788</v>
      </c>
      <c r="T38" t="s">
        <v>187</v>
      </c>
      <c r="U38">
        <v>0</v>
      </c>
      <c r="Z38">
        <v>1.03</v>
      </c>
      <c r="AB38" t="s">
        <v>187</v>
      </c>
      <c r="AC38">
        <v>0</v>
      </c>
      <c r="AH38">
        <v>1.0609</v>
      </c>
      <c r="AJ38" t="s">
        <v>187</v>
      </c>
      <c r="AK38">
        <v>0</v>
      </c>
      <c r="AL38">
        <v>5000</v>
      </c>
      <c r="AP38">
        <v>1.092727</v>
      </c>
      <c r="AR38" t="s">
        <v>187</v>
      </c>
      <c r="AS38">
        <v>0</v>
      </c>
      <c r="AX38">
        <v>1.1255088100000001</v>
      </c>
      <c r="AZ38" t="s">
        <v>187</v>
      </c>
      <c r="BA38">
        <v>0</v>
      </c>
      <c r="BD38" s="142">
        <v>5000</v>
      </c>
    </row>
    <row r="39" spans="1:56" x14ac:dyDescent="0.3">
      <c r="A39" t="s">
        <v>789</v>
      </c>
      <c r="B39" t="s">
        <v>212</v>
      </c>
      <c r="C39" t="s">
        <v>736</v>
      </c>
      <c r="D39" t="s">
        <v>152</v>
      </c>
      <c r="E39" t="s">
        <v>182</v>
      </c>
      <c r="F39" t="str">
        <f t="shared" si="0"/>
        <v>F</v>
      </c>
      <c r="G39" t="s">
        <v>161</v>
      </c>
      <c r="H39" t="s">
        <v>162</v>
      </c>
      <c r="I39" t="s">
        <v>790</v>
      </c>
      <c r="J39" t="s">
        <v>791</v>
      </c>
      <c r="L39" t="s">
        <v>158</v>
      </c>
      <c r="N39" t="s">
        <v>792</v>
      </c>
      <c r="T39" t="s">
        <v>187</v>
      </c>
      <c r="U39">
        <v>0</v>
      </c>
      <c r="V39">
        <v>3000</v>
      </c>
      <c r="Z39">
        <v>1.03</v>
      </c>
      <c r="AB39" t="s">
        <v>187</v>
      </c>
      <c r="AC39">
        <v>0</v>
      </c>
      <c r="AD39">
        <v>3000</v>
      </c>
      <c r="AH39">
        <v>1.0609</v>
      </c>
      <c r="AJ39" t="s">
        <v>187</v>
      </c>
      <c r="AK39">
        <v>0</v>
      </c>
      <c r="AL39">
        <v>3000</v>
      </c>
      <c r="AP39">
        <v>1.092727</v>
      </c>
      <c r="AR39" t="s">
        <v>187</v>
      </c>
      <c r="AS39">
        <v>0</v>
      </c>
      <c r="AT39">
        <v>3000</v>
      </c>
      <c r="AX39">
        <v>1.1255088100000001</v>
      </c>
      <c r="AZ39" t="s">
        <v>187</v>
      </c>
      <c r="BA39">
        <v>0</v>
      </c>
      <c r="BB39">
        <v>3000</v>
      </c>
      <c r="BD39" s="142">
        <v>15000</v>
      </c>
    </row>
    <row r="40" spans="1:56" x14ac:dyDescent="0.3">
      <c r="A40" t="s">
        <v>211</v>
      </c>
      <c r="B40" t="s">
        <v>212</v>
      </c>
      <c r="C40" t="s">
        <v>213</v>
      </c>
      <c r="D40" t="s">
        <v>207</v>
      </c>
      <c r="E40" t="s">
        <v>182</v>
      </c>
      <c r="F40" t="str">
        <f t="shared" si="0"/>
        <v/>
      </c>
      <c r="H40" t="s">
        <v>158</v>
      </c>
      <c r="J40" t="s">
        <v>158</v>
      </c>
      <c r="L40" t="s">
        <v>158</v>
      </c>
      <c r="T40" t="s">
        <v>187</v>
      </c>
      <c r="U40">
        <v>0</v>
      </c>
      <c r="Z40">
        <v>1.03</v>
      </c>
      <c r="AB40" t="s">
        <v>187</v>
      </c>
      <c r="AC40">
        <v>0</v>
      </c>
      <c r="AH40">
        <v>1.0609</v>
      </c>
      <c r="AJ40" t="s">
        <v>187</v>
      </c>
      <c r="AK40">
        <v>0</v>
      </c>
      <c r="AP40">
        <v>1.092727</v>
      </c>
      <c r="AR40" t="s">
        <v>187</v>
      </c>
      <c r="AS40">
        <v>0</v>
      </c>
      <c r="AX40">
        <v>1.1255088100000001</v>
      </c>
      <c r="AZ40" t="s">
        <v>187</v>
      </c>
      <c r="BA40">
        <v>0</v>
      </c>
      <c r="BD40" s="142">
        <v>0</v>
      </c>
    </row>
    <row r="41" spans="1:56" x14ac:dyDescent="0.3">
      <c r="A41" t="s">
        <v>793</v>
      </c>
      <c r="B41" t="s">
        <v>727</v>
      </c>
      <c r="C41" t="s">
        <v>794</v>
      </c>
      <c r="D41" t="s">
        <v>152</v>
      </c>
      <c r="E41" t="s">
        <v>182</v>
      </c>
      <c r="F41" t="str">
        <f t="shared" si="0"/>
        <v>F</v>
      </c>
      <c r="G41" t="s">
        <v>161</v>
      </c>
      <c r="H41" t="s">
        <v>162</v>
      </c>
      <c r="I41" t="s">
        <v>340</v>
      </c>
      <c r="J41" t="s">
        <v>795</v>
      </c>
      <c r="L41" t="s">
        <v>158</v>
      </c>
      <c r="N41" t="s">
        <v>796</v>
      </c>
      <c r="T41" t="s">
        <v>187</v>
      </c>
      <c r="U41">
        <v>0</v>
      </c>
      <c r="V41">
        <v>5000</v>
      </c>
      <c r="Z41">
        <v>1.03</v>
      </c>
      <c r="AB41" t="s">
        <v>187</v>
      </c>
      <c r="AC41">
        <v>0</v>
      </c>
      <c r="AD41">
        <v>5000</v>
      </c>
      <c r="AH41">
        <v>1.0609</v>
      </c>
      <c r="AJ41" t="s">
        <v>187</v>
      </c>
      <c r="AK41">
        <v>0</v>
      </c>
      <c r="AL41">
        <v>5000</v>
      </c>
      <c r="AP41">
        <v>1.092727</v>
      </c>
      <c r="AR41" t="s">
        <v>187</v>
      </c>
      <c r="AS41">
        <v>0</v>
      </c>
      <c r="AT41">
        <v>5000</v>
      </c>
      <c r="AX41">
        <v>1.1255088100000001</v>
      </c>
      <c r="AZ41" t="s">
        <v>187</v>
      </c>
      <c r="BA41">
        <v>0</v>
      </c>
      <c r="BB41">
        <v>5000</v>
      </c>
      <c r="BD41" s="142">
        <v>25000</v>
      </c>
    </row>
    <row r="42" spans="1:56" x14ac:dyDescent="0.3">
      <c r="A42" t="s">
        <v>793</v>
      </c>
      <c r="B42" t="s">
        <v>727</v>
      </c>
      <c r="C42" t="s">
        <v>794</v>
      </c>
      <c r="D42" t="s">
        <v>152</v>
      </c>
      <c r="E42" t="s">
        <v>182</v>
      </c>
      <c r="F42" t="str">
        <f t="shared" si="0"/>
        <v>F</v>
      </c>
      <c r="G42" t="s">
        <v>159</v>
      </c>
      <c r="H42" t="s">
        <v>160</v>
      </c>
      <c r="I42" t="s">
        <v>340</v>
      </c>
      <c r="J42" t="s">
        <v>795</v>
      </c>
      <c r="L42" t="s">
        <v>158</v>
      </c>
      <c r="N42" t="s">
        <v>797</v>
      </c>
      <c r="T42" t="s">
        <v>187</v>
      </c>
      <c r="U42">
        <v>0</v>
      </c>
      <c r="V42">
        <v>5000</v>
      </c>
      <c r="Z42">
        <v>1.03</v>
      </c>
      <c r="AB42" t="s">
        <v>187</v>
      </c>
      <c r="AC42">
        <v>0</v>
      </c>
      <c r="AD42">
        <v>5000</v>
      </c>
      <c r="AH42">
        <v>1.0609</v>
      </c>
      <c r="AJ42" t="s">
        <v>187</v>
      </c>
      <c r="AK42">
        <v>0</v>
      </c>
      <c r="AL42">
        <v>5000</v>
      </c>
      <c r="AP42">
        <v>1.092727</v>
      </c>
      <c r="AR42" t="s">
        <v>187</v>
      </c>
      <c r="AS42">
        <v>0</v>
      </c>
      <c r="AT42">
        <v>5000</v>
      </c>
      <c r="AX42">
        <v>1.1255088100000001</v>
      </c>
      <c r="AZ42" t="s">
        <v>187</v>
      </c>
      <c r="BA42">
        <v>0</v>
      </c>
      <c r="BB42">
        <v>5000</v>
      </c>
      <c r="BD42" s="142">
        <v>25000</v>
      </c>
    </row>
    <row r="43" spans="1:56" x14ac:dyDescent="0.3">
      <c r="A43" t="s">
        <v>793</v>
      </c>
      <c r="B43" t="s">
        <v>727</v>
      </c>
      <c r="C43" t="s">
        <v>794</v>
      </c>
      <c r="D43" t="s">
        <v>152</v>
      </c>
      <c r="E43" t="s">
        <v>182</v>
      </c>
      <c r="F43" t="str">
        <f t="shared" si="0"/>
        <v>I</v>
      </c>
      <c r="G43" t="s">
        <v>164</v>
      </c>
      <c r="H43" t="s">
        <v>238</v>
      </c>
      <c r="I43" t="s">
        <v>340</v>
      </c>
      <c r="J43" t="s">
        <v>795</v>
      </c>
      <c r="N43" t="s">
        <v>798</v>
      </c>
      <c r="V43">
        <v>10000</v>
      </c>
      <c r="AD43">
        <v>10000</v>
      </c>
      <c r="AL43">
        <v>10000</v>
      </c>
      <c r="AT43">
        <v>10000</v>
      </c>
      <c r="BB43">
        <v>10000</v>
      </c>
      <c r="BD43" s="142">
        <v>50000</v>
      </c>
    </row>
    <row r="44" spans="1:56" x14ac:dyDescent="0.3">
      <c r="A44" t="s">
        <v>793</v>
      </c>
      <c r="B44" t="s">
        <v>727</v>
      </c>
      <c r="C44" t="s">
        <v>794</v>
      </c>
      <c r="D44" t="s">
        <v>152</v>
      </c>
      <c r="E44" t="s">
        <v>182</v>
      </c>
      <c r="F44" t="str">
        <f t="shared" si="0"/>
        <v>F</v>
      </c>
      <c r="G44" t="s">
        <v>161</v>
      </c>
      <c r="H44" t="s">
        <v>162</v>
      </c>
      <c r="I44" t="s">
        <v>340</v>
      </c>
      <c r="J44" t="s">
        <v>795</v>
      </c>
      <c r="N44" t="s">
        <v>799</v>
      </c>
      <c r="V44">
        <v>5000</v>
      </c>
      <c r="AD44">
        <v>5000</v>
      </c>
      <c r="AL44">
        <v>5000</v>
      </c>
      <c r="AT44">
        <v>5000</v>
      </c>
      <c r="BB44">
        <v>5000</v>
      </c>
      <c r="BD44" s="142">
        <v>25000</v>
      </c>
    </row>
    <row r="45" spans="1:56" x14ac:dyDescent="0.3">
      <c r="A45" t="s">
        <v>211</v>
      </c>
      <c r="B45" t="s">
        <v>212</v>
      </c>
      <c r="C45" t="s">
        <v>213</v>
      </c>
      <c r="E45" t="s">
        <v>182</v>
      </c>
      <c r="F45" t="str">
        <f t="shared" si="0"/>
        <v/>
      </c>
      <c r="H45" t="s">
        <v>158</v>
      </c>
      <c r="J45" t="s">
        <v>158</v>
      </c>
      <c r="L45" t="s">
        <v>158</v>
      </c>
      <c r="T45" t="s">
        <v>187</v>
      </c>
      <c r="U45">
        <v>0</v>
      </c>
      <c r="Z45">
        <v>1.03</v>
      </c>
      <c r="AB45" t="s">
        <v>187</v>
      </c>
      <c r="AC45">
        <v>0</v>
      </c>
      <c r="AH45">
        <v>1.0609</v>
      </c>
      <c r="AJ45" t="s">
        <v>187</v>
      </c>
      <c r="AK45">
        <v>0</v>
      </c>
      <c r="AP45">
        <v>1.092727</v>
      </c>
      <c r="AR45" t="s">
        <v>187</v>
      </c>
      <c r="AS45">
        <v>0</v>
      </c>
      <c r="AX45">
        <v>1.1255088100000001</v>
      </c>
      <c r="AZ45" t="s">
        <v>187</v>
      </c>
      <c r="BA45">
        <v>0</v>
      </c>
      <c r="BD45" s="142">
        <v>0</v>
      </c>
    </row>
    <row r="46" spans="1:56" x14ac:dyDescent="0.3">
      <c r="A46" t="s">
        <v>800</v>
      </c>
      <c r="B46" t="s">
        <v>727</v>
      </c>
      <c r="C46" t="s">
        <v>801</v>
      </c>
      <c r="D46" t="s">
        <v>152</v>
      </c>
      <c r="E46" t="s">
        <v>182</v>
      </c>
      <c r="F46" t="str">
        <f t="shared" si="0"/>
        <v>F</v>
      </c>
      <c r="G46" t="s">
        <v>159</v>
      </c>
      <c r="H46" t="s">
        <v>160</v>
      </c>
      <c r="I46" t="s">
        <v>802</v>
      </c>
      <c r="J46" t="s">
        <v>803</v>
      </c>
      <c r="L46" t="s">
        <v>158</v>
      </c>
      <c r="N46" t="s">
        <v>804</v>
      </c>
      <c r="T46" t="s">
        <v>187</v>
      </c>
      <c r="U46">
        <v>0</v>
      </c>
      <c r="Z46">
        <v>1.03</v>
      </c>
      <c r="AB46" t="s">
        <v>187</v>
      </c>
      <c r="AC46">
        <v>0</v>
      </c>
      <c r="AD46">
        <v>5000</v>
      </c>
      <c r="AH46">
        <v>1.0609</v>
      </c>
      <c r="AJ46" t="s">
        <v>187</v>
      </c>
      <c r="AK46">
        <v>0</v>
      </c>
      <c r="AP46">
        <v>1.092727</v>
      </c>
      <c r="AR46" t="s">
        <v>187</v>
      </c>
      <c r="AS46">
        <v>0</v>
      </c>
      <c r="AX46">
        <v>1.1255088100000001</v>
      </c>
      <c r="AZ46" t="s">
        <v>187</v>
      </c>
      <c r="BA46">
        <v>0</v>
      </c>
      <c r="BD46" s="142">
        <v>5000</v>
      </c>
    </row>
    <row r="47" spans="1:56" x14ac:dyDescent="0.3">
      <c r="A47" t="s">
        <v>800</v>
      </c>
      <c r="B47" t="s">
        <v>727</v>
      </c>
      <c r="C47" t="s">
        <v>801</v>
      </c>
      <c r="D47" t="s">
        <v>152</v>
      </c>
      <c r="E47" t="s">
        <v>182</v>
      </c>
      <c r="F47" t="str">
        <f t="shared" si="0"/>
        <v>F</v>
      </c>
      <c r="G47" t="s">
        <v>159</v>
      </c>
      <c r="H47" t="s">
        <v>160</v>
      </c>
      <c r="I47" t="s">
        <v>802</v>
      </c>
      <c r="J47" t="s">
        <v>803</v>
      </c>
      <c r="L47" t="s">
        <v>158</v>
      </c>
      <c r="N47" t="s">
        <v>805</v>
      </c>
      <c r="T47" t="s">
        <v>187</v>
      </c>
      <c r="U47">
        <v>0</v>
      </c>
      <c r="Z47">
        <v>1.03</v>
      </c>
      <c r="AB47" t="s">
        <v>187</v>
      </c>
      <c r="AC47">
        <v>0</v>
      </c>
      <c r="AH47">
        <v>1.0609</v>
      </c>
      <c r="AJ47" t="s">
        <v>187</v>
      </c>
      <c r="AK47">
        <v>0</v>
      </c>
      <c r="AL47">
        <v>5000</v>
      </c>
      <c r="AP47">
        <v>1.092727</v>
      </c>
      <c r="AR47" t="s">
        <v>187</v>
      </c>
      <c r="AS47">
        <v>0</v>
      </c>
      <c r="AX47">
        <v>1.1255088100000001</v>
      </c>
      <c r="AZ47" t="s">
        <v>187</v>
      </c>
      <c r="BA47">
        <v>0</v>
      </c>
      <c r="BD47" s="142">
        <v>5000</v>
      </c>
    </row>
    <row r="48" spans="1:56" x14ac:dyDescent="0.3">
      <c r="A48" t="s">
        <v>800</v>
      </c>
      <c r="B48" t="s">
        <v>727</v>
      </c>
      <c r="C48" t="s">
        <v>801</v>
      </c>
      <c r="D48" t="s">
        <v>152</v>
      </c>
      <c r="E48" t="s">
        <v>182</v>
      </c>
      <c r="F48" t="str">
        <f t="shared" si="0"/>
        <v>F</v>
      </c>
      <c r="G48" t="s">
        <v>159</v>
      </c>
      <c r="H48" t="s">
        <v>160</v>
      </c>
      <c r="I48" t="s">
        <v>802</v>
      </c>
      <c r="J48" t="s">
        <v>803</v>
      </c>
      <c r="L48" t="s">
        <v>158</v>
      </c>
      <c r="N48" t="s">
        <v>806</v>
      </c>
      <c r="T48" t="s">
        <v>187</v>
      </c>
      <c r="U48">
        <v>0</v>
      </c>
      <c r="Z48">
        <v>1.03</v>
      </c>
      <c r="AB48" t="s">
        <v>187</v>
      </c>
      <c r="AC48">
        <v>0</v>
      </c>
      <c r="AH48">
        <v>1.0609</v>
      </c>
      <c r="AJ48" t="s">
        <v>187</v>
      </c>
      <c r="AK48">
        <v>0</v>
      </c>
      <c r="AP48">
        <v>1.092727</v>
      </c>
      <c r="AR48" t="s">
        <v>187</v>
      </c>
      <c r="AS48">
        <v>0</v>
      </c>
      <c r="AT48">
        <v>5000</v>
      </c>
      <c r="AX48">
        <v>1.1255088100000001</v>
      </c>
      <c r="AZ48" t="s">
        <v>187</v>
      </c>
      <c r="BA48">
        <v>0</v>
      </c>
      <c r="BD48" s="142">
        <v>5000</v>
      </c>
    </row>
    <row r="49" spans="1:56" x14ac:dyDescent="0.3">
      <c r="F49" t="str">
        <f t="shared" si="0"/>
        <v/>
      </c>
    </row>
    <row r="50" spans="1:56" x14ac:dyDescent="0.3">
      <c r="A50" t="s">
        <v>726</v>
      </c>
      <c r="B50" t="s">
        <v>727</v>
      </c>
      <c r="C50" t="s">
        <v>807</v>
      </c>
      <c r="D50" t="s">
        <v>208</v>
      </c>
      <c r="E50" t="s">
        <v>183</v>
      </c>
      <c r="F50" t="str">
        <f t="shared" si="0"/>
        <v>I</v>
      </c>
      <c r="G50" t="s">
        <v>173</v>
      </c>
      <c r="H50" t="s">
        <v>174</v>
      </c>
      <c r="I50" t="s">
        <v>808</v>
      </c>
      <c r="J50" t="s">
        <v>809</v>
      </c>
      <c r="L50" t="s">
        <v>158</v>
      </c>
      <c r="N50" t="s">
        <v>810</v>
      </c>
      <c r="T50" t="s">
        <v>187</v>
      </c>
      <c r="U50">
        <v>0</v>
      </c>
      <c r="V50">
        <v>1500</v>
      </c>
      <c r="Z50">
        <v>1.03</v>
      </c>
      <c r="AB50" t="s">
        <v>187</v>
      </c>
      <c r="AC50">
        <v>0</v>
      </c>
      <c r="AH50">
        <v>1.0609</v>
      </c>
      <c r="AJ50" t="s">
        <v>187</v>
      </c>
      <c r="AK50">
        <v>0</v>
      </c>
      <c r="AP50">
        <v>1.092727</v>
      </c>
      <c r="AR50" t="s">
        <v>187</v>
      </c>
      <c r="AS50">
        <v>0</v>
      </c>
      <c r="AX50">
        <v>1.1255088100000001</v>
      </c>
      <c r="AZ50" t="s">
        <v>504</v>
      </c>
      <c r="BA50">
        <v>0</v>
      </c>
      <c r="BD50" s="142">
        <v>1500</v>
      </c>
    </row>
    <row r="51" spans="1:56" x14ac:dyDescent="0.3">
      <c r="A51" t="s">
        <v>726</v>
      </c>
      <c r="B51" t="s">
        <v>727</v>
      </c>
      <c r="C51" t="s">
        <v>807</v>
      </c>
      <c r="D51" t="s">
        <v>208</v>
      </c>
      <c r="E51" t="s">
        <v>183</v>
      </c>
      <c r="F51" t="str">
        <f t="shared" si="0"/>
        <v>F</v>
      </c>
      <c r="G51" t="s">
        <v>159</v>
      </c>
      <c r="H51" t="s">
        <v>160</v>
      </c>
      <c r="I51" t="s">
        <v>808</v>
      </c>
      <c r="J51" t="s">
        <v>811</v>
      </c>
      <c r="L51" t="s">
        <v>158</v>
      </c>
      <c r="N51" t="s">
        <v>812</v>
      </c>
      <c r="T51" t="s">
        <v>187</v>
      </c>
      <c r="U51">
        <v>0</v>
      </c>
      <c r="V51">
        <v>1000</v>
      </c>
      <c r="Z51">
        <v>1.03</v>
      </c>
      <c r="AB51" t="s">
        <v>187</v>
      </c>
      <c r="AC51">
        <v>0</v>
      </c>
      <c r="AD51">
        <v>1000</v>
      </c>
      <c r="AH51">
        <v>1.0609</v>
      </c>
      <c r="AJ51" t="s">
        <v>187</v>
      </c>
      <c r="AK51">
        <v>0</v>
      </c>
      <c r="AL51">
        <v>1000</v>
      </c>
      <c r="AP51">
        <v>1.092727</v>
      </c>
      <c r="AR51" t="s">
        <v>187</v>
      </c>
      <c r="AS51">
        <v>0</v>
      </c>
      <c r="AT51">
        <v>1000</v>
      </c>
      <c r="AX51">
        <v>1.1255088100000001</v>
      </c>
      <c r="AZ51" t="s">
        <v>187</v>
      </c>
      <c r="BA51">
        <v>0</v>
      </c>
      <c r="BB51">
        <v>1000</v>
      </c>
      <c r="BD51" s="142">
        <v>5000</v>
      </c>
    </row>
    <row r="52" spans="1:56" x14ac:dyDescent="0.3">
      <c r="A52" t="s">
        <v>726</v>
      </c>
      <c r="B52" t="s">
        <v>727</v>
      </c>
      <c r="C52" t="s">
        <v>807</v>
      </c>
      <c r="D52" t="s">
        <v>208</v>
      </c>
      <c r="E52" t="s">
        <v>183</v>
      </c>
      <c r="F52" t="str">
        <f t="shared" si="0"/>
        <v>F</v>
      </c>
      <c r="G52" t="s">
        <v>159</v>
      </c>
      <c r="H52" t="s">
        <v>160</v>
      </c>
      <c r="I52" t="s">
        <v>808</v>
      </c>
      <c r="J52" t="s">
        <v>813</v>
      </c>
      <c r="L52" t="s">
        <v>158</v>
      </c>
      <c r="N52" t="s">
        <v>814</v>
      </c>
      <c r="T52" t="s">
        <v>187</v>
      </c>
      <c r="U52">
        <v>0</v>
      </c>
      <c r="Z52">
        <v>1.03</v>
      </c>
      <c r="AB52" t="s">
        <v>187</v>
      </c>
      <c r="AC52">
        <v>0</v>
      </c>
      <c r="AD52">
        <v>1000</v>
      </c>
      <c r="AH52">
        <v>1.0609</v>
      </c>
      <c r="AJ52" t="s">
        <v>187</v>
      </c>
      <c r="AK52">
        <v>0</v>
      </c>
      <c r="AP52">
        <v>1.092727</v>
      </c>
      <c r="AR52" t="s">
        <v>187</v>
      </c>
      <c r="AS52">
        <v>0</v>
      </c>
      <c r="AT52">
        <v>1000</v>
      </c>
      <c r="AX52">
        <v>1.1255088100000001</v>
      </c>
      <c r="AZ52" t="s">
        <v>187</v>
      </c>
      <c r="BA52">
        <v>0</v>
      </c>
      <c r="BD52" s="142">
        <v>2000</v>
      </c>
    </row>
    <row r="53" spans="1:56" x14ac:dyDescent="0.3">
      <c r="A53" t="s">
        <v>726</v>
      </c>
      <c r="B53" t="s">
        <v>727</v>
      </c>
      <c r="C53" t="s">
        <v>807</v>
      </c>
      <c r="D53" t="s">
        <v>208</v>
      </c>
      <c r="E53" t="s">
        <v>183</v>
      </c>
      <c r="F53" t="str">
        <f t="shared" si="0"/>
        <v>P</v>
      </c>
      <c r="G53" t="s">
        <v>155</v>
      </c>
      <c r="H53" t="s">
        <v>763</v>
      </c>
      <c r="I53" t="s">
        <v>808</v>
      </c>
      <c r="J53" t="s">
        <v>815</v>
      </c>
      <c r="L53" t="s">
        <v>158</v>
      </c>
      <c r="N53" t="s">
        <v>816</v>
      </c>
      <c r="T53" t="s">
        <v>187</v>
      </c>
      <c r="U53">
        <v>0</v>
      </c>
      <c r="V53">
        <v>21447.752</v>
      </c>
      <c r="Z53">
        <v>1.03</v>
      </c>
      <c r="AB53" t="s">
        <v>187</v>
      </c>
      <c r="AC53">
        <v>0</v>
      </c>
      <c r="AD53">
        <v>21447.752</v>
      </c>
      <c r="AH53">
        <v>1.0609</v>
      </c>
      <c r="AJ53" t="s">
        <v>187</v>
      </c>
      <c r="AK53">
        <v>0</v>
      </c>
      <c r="AL53">
        <v>21447.752</v>
      </c>
      <c r="AP53">
        <v>1.092727</v>
      </c>
      <c r="AR53" t="s">
        <v>187</v>
      </c>
      <c r="AS53">
        <v>0</v>
      </c>
      <c r="AT53">
        <v>21447.752</v>
      </c>
      <c r="AX53">
        <v>1.1255088100000001</v>
      </c>
      <c r="AZ53" t="s">
        <v>187</v>
      </c>
      <c r="BA53">
        <v>0</v>
      </c>
      <c r="BB53">
        <v>21447.752</v>
      </c>
      <c r="BD53" s="142">
        <v>107238.76000000001</v>
      </c>
    </row>
    <row r="54" spans="1:56" x14ac:dyDescent="0.3">
      <c r="A54" t="s">
        <v>211</v>
      </c>
      <c r="B54" t="s">
        <v>212</v>
      </c>
      <c r="C54" t="s">
        <v>213</v>
      </c>
      <c r="E54" t="s">
        <v>182</v>
      </c>
      <c r="F54" t="str">
        <f t="shared" si="0"/>
        <v/>
      </c>
      <c r="H54" t="s">
        <v>158</v>
      </c>
      <c r="J54" t="s">
        <v>158</v>
      </c>
      <c r="L54" t="s">
        <v>158</v>
      </c>
      <c r="T54" t="s">
        <v>187</v>
      </c>
      <c r="U54">
        <v>0</v>
      </c>
      <c r="Z54">
        <v>1.03</v>
      </c>
      <c r="AB54" t="s">
        <v>187</v>
      </c>
      <c r="AC54">
        <v>0</v>
      </c>
      <c r="AH54">
        <v>1.0609</v>
      </c>
      <c r="AJ54" t="s">
        <v>187</v>
      </c>
      <c r="AK54">
        <v>0</v>
      </c>
      <c r="AP54">
        <v>1.092727</v>
      </c>
      <c r="AR54" t="s">
        <v>187</v>
      </c>
      <c r="AS54">
        <v>0</v>
      </c>
      <c r="AX54">
        <v>1.1255088100000001</v>
      </c>
      <c r="AZ54" t="s">
        <v>187</v>
      </c>
      <c r="BA54">
        <v>0</v>
      </c>
      <c r="BD54" s="142">
        <v>0</v>
      </c>
    </row>
    <row r="55" spans="1:56" x14ac:dyDescent="0.3">
      <c r="A55" t="s">
        <v>817</v>
      </c>
      <c r="B55" t="s">
        <v>727</v>
      </c>
      <c r="C55" t="s">
        <v>818</v>
      </c>
      <c r="D55" t="s">
        <v>152</v>
      </c>
      <c r="E55" t="s">
        <v>183</v>
      </c>
      <c r="F55" t="str">
        <f t="shared" si="0"/>
        <v>I</v>
      </c>
      <c r="G55" t="s">
        <v>173</v>
      </c>
      <c r="H55" t="s">
        <v>174</v>
      </c>
      <c r="I55" t="s">
        <v>819</v>
      </c>
      <c r="J55" t="s">
        <v>730</v>
      </c>
      <c r="L55" t="s">
        <v>158</v>
      </c>
      <c r="N55" t="s">
        <v>730</v>
      </c>
      <c r="T55" t="s">
        <v>187</v>
      </c>
      <c r="U55">
        <v>0</v>
      </c>
      <c r="V55">
        <v>2000</v>
      </c>
      <c r="Z55">
        <v>1.03</v>
      </c>
      <c r="AB55" t="s">
        <v>187</v>
      </c>
      <c r="AC55">
        <v>0</v>
      </c>
      <c r="AH55">
        <v>1.0609</v>
      </c>
      <c r="AJ55" t="s">
        <v>187</v>
      </c>
      <c r="AK55">
        <v>0</v>
      </c>
      <c r="AP55">
        <v>1.092727</v>
      </c>
      <c r="AR55" t="s">
        <v>187</v>
      </c>
      <c r="AS55">
        <v>0</v>
      </c>
      <c r="AX55">
        <v>1.1255088100000001</v>
      </c>
      <c r="AZ55" t="s">
        <v>187</v>
      </c>
      <c r="BA55">
        <v>0</v>
      </c>
      <c r="BD55" s="142">
        <v>2000</v>
      </c>
    </row>
    <row r="56" spans="1:56" x14ac:dyDescent="0.3">
      <c r="A56" t="s">
        <v>817</v>
      </c>
      <c r="B56" t="s">
        <v>727</v>
      </c>
      <c r="C56" t="s">
        <v>818</v>
      </c>
      <c r="D56" t="s">
        <v>152</v>
      </c>
      <c r="E56" t="s">
        <v>183</v>
      </c>
      <c r="F56" t="str">
        <f t="shared" si="0"/>
        <v>I</v>
      </c>
      <c r="G56" t="s">
        <v>173</v>
      </c>
      <c r="H56" t="s">
        <v>174</v>
      </c>
      <c r="I56" t="s">
        <v>819</v>
      </c>
      <c r="J56" t="s">
        <v>759</v>
      </c>
      <c r="L56" t="s">
        <v>158</v>
      </c>
      <c r="N56" t="s">
        <v>759</v>
      </c>
      <c r="T56" t="s">
        <v>187</v>
      </c>
      <c r="U56">
        <v>0</v>
      </c>
      <c r="V56">
        <v>1000</v>
      </c>
      <c r="Z56">
        <v>1.03</v>
      </c>
      <c r="AB56" t="s">
        <v>187</v>
      </c>
      <c r="AC56">
        <v>0</v>
      </c>
      <c r="AH56">
        <v>1.0609</v>
      </c>
      <c r="AJ56" t="s">
        <v>187</v>
      </c>
      <c r="AK56">
        <v>0</v>
      </c>
      <c r="AP56">
        <v>1.092727</v>
      </c>
      <c r="AR56" t="s">
        <v>187</v>
      </c>
      <c r="AS56">
        <v>0</v>
      </c>
      <c r="AX56">
        <v>1.1255088100000001</v>
      </c>
      <c r="AZ56" t="s">
        <v>187</v>
      </c>
      <c r="BA56">
        <v>0</v>
      </c>
      <c r="BD56" s="142">
        <v>1000</v>
      </c>
    </row>
    <row r="57" spans="1:56" x14ac:dyDescent="0.3">
      <c r="A57" t="s">
        <v>817</v>
      </c>
      <c r="B57" t="s">
        <v>727</v>
      </c>
      <c r="C57" t="s">
        <v>818</v>
      </c>
      <c r="D57" t="s">
        <v>152</v>
      </c>
      <c r="E57" t="s">
        <v>183</v>
      </c>
      <c r="F57" t="str">
        <f t="shared" si="0"/>
        <v>F</v>
      </c>
      <c r="G57" t="s">
        <v>159</v>
      </c>
      <c r="H57" t="s">
        <v>160</v>
      </c>
      <c r="I57" t="s">
        <v>819</v>
      </c>
      <c r="J57" t="s">
        <v>820</v>
      </c>
      <c r="L57" t="s">
        <v>158</v>
      </c>
      <c r="N57" t="s">
        <v>821</v>
      </c>
      <c r="T57" t="s">
        <v>187</v>
      </c>
      <c r="U57">
        <v>0</v>
      </c>
      <c r="V57">
        <v>1000</v>
      </c>
      <c r="Z57">
        <v>1.03</v>
      </c>
      <c r="AB57" t="s">
        <v>187</v>
      </c>
      <c r="AC57">
        <v>0</v>
      </c>
      <c r="AD57">
        <v>1000</v>
      </c>
      <c r="AH57">
        <v>1.0609</v>
      </c>
      <c r="AJ57" t="s">
        <v>187</v>
      </c>
      <c r="AK57">
        <v>0</v>
      </c>
      <c r="AL57">
        <v>1000</v>
      </c>
      <c r="AP57">
        <v>1.092727</v>
      </c>
      <c r="AR57" t="s">
        <v>187</v>
      </c>
      <c r="AS57">
        <v>0</v>
      </c>
      <c r="AT57">
        <v>1000</v>
      </c>
      <c r="AX57">
        <v>1.1255088100000001</v>
      </c>
      <c r="AZ57" t="s">
        <v>187</v>
      </c>
      <c r="BA57">
        <v>0</v>
      </c>
      <c r="BB57">
        <v>1000</v>
      </c>
      <c r="BD57" s="142">
        <v>5000</v>
      </c>
    </row>
    <row r="58" spans="1:56" x14ac:dyDescent="0.3">
      <c r="A58" t="s">
        <v>817</v>
      </c>
      <c r="B58" t="s">
        <v>727</v>
      </c>
      <c r="C58" t="s">
        <v>818</v>
      </c>
      <c r="D58" t="s">
        <v>152</v>
      </c>
      <c r="E58" t="s">
        <v>183</v>
      </c>
      <c r="F58" t="str">
        <f t="shared" si="0"/>
        <v>F</v>
      </c>
      <c r="G58" t="s">
        <v>159</v>
      </c>
      <c r="H58" t="s">
        <v>160</v>
      </c>
      <c r="I58" t="s">
        <v>819</v>
      </c>
      <c r="J58" t="s">
        <v>822</v>
      </c>
      <c r="L58" t="s">
        <v>158</v>
      </c>
      <c r="N58" t="s">
        <v>823</v>
      </c>
      <c r="T58" t="s">
        <v>187</v>
      </c>
      <c r="U58">
        <v>0</v>
      </c>
      <c r="Z58">
        <v>1.03</v>
      </c>
      <c r="AB58" t="s">
        <v>187</v>
      </c>
      <c r="AC58">
        <v>0</v>
      </c>
      <c r="AH58">
        <v>1.0609</v>
      </c>
      <c r="AJ58" t="s">
        <v>187</v>
      </c>
      <c r="AK58">
        <v>0</v>
      </c>
      <c r="AL58">
        <v>2000</v>
      </c>
      <c r="AP58">
        <v>1.092727</v>
      </c>
      <c r="AR58" t="s">
        <v>187</v>
      </c>
      <c r="AS58">
        <v>0</v>
      </c>
      <c r="AX58">
        <v>1.1255088100000001</v>
      </c>
      <c r="AZ58" t="s">
        <v>187</v>
      </c>
      <c r="BA58">
        <v>0</v>
      </c>
      <c r="BD58" s="142">
        <v>2000</v>
      </c>
    </row>
    <row r="59" spans="1:56" x14ac:dyDescent="0.3">
      <c r="A59" t="s">
        <v>817</v>
      </c>
      <c r="B59" t="s">
        <v>727</v>
      </c>
      <c r="C59" t="s">
        <v>818</v>
      </c>
      <c r="D59" t="s">
        <v>152</v>
      </c>
      <c r="E59" t="s">
        <v>183</v>
      </c>
      <c r="F59" t="str">
        <f t="shared" si="0"/>
        <v>F</v>
      </c>
      <c r="G59" t="s">
        <v>159</v>
      </c>
      <c r="H59" t="s">
        <v>160</v>
      </c>
      <c r="I59" t="s">
        <v>819</v>
      </c>
      <c r="J59" t="s">
        <v>824</v>
      </c>
      <c r="L59" t="s">
        <v>158</v>
      </c>
      <c r="N59" t="s">
        <v>824</v>
      </c>
      <c r="T59" t="s">
        <v>187</v>
      </c>
      <c r="U59">
        <v>0</v>
      </c>
      <c r="Z59">
        <v>1.03</v>
      </c>
      <c r="AB59" t="s">
        <v>187</v>
      </c>
      <c r="AC59">
        <v>0</v>
      </c>
      <c r="AH59">
        <v>1.0609</v>
      </c>
      <c r="AJ59" t="s">
        <v>187</v>
      </c>
      <c r="AK59">
        <v>0</v>
      </c>
      <c r="AL59">
        <v>2000</v>
      </c>
      <c r="AP59">
        <v>1.092727</v>
      </c>
      <c r="AR59" t="s">
        <v>187</v>
      </c>
      <c r="AS59">
        <v>0</v>
      </c>
      <c r="AX59">
        <v>1.1255088100000001</v>
      </c>
      <c r="AZ59" t="s">
        <v>187</v>
      </c>
      <c r="BA59">
        <v>0</v>
      </c>
      <c r="BD59" s="142">
        <v>2000</v>
      </c>
    </row>
    <row r="60" spans="1:56" x14ac:dyDescent="0.3">
      <c r="A60" t="s">
        <v>817</v>
      </c>
      <c r="B60" t="s">
        <v>727</v>
      </c>
      <c r="C60" t="s">
        <v>818</v>
      </c>
      <c r="D60" t="s">
        <v>152</v>
      </c>
      <c r="E60" t="s">
        <v>183</v>
      </c>
      <c r="F60" t="str">
        <f t="shared" si="0"/>
        <v>F</v>
      </c>
      <c r="G60" t="s">
        <v>161</v>
      </c>
      <c r="H60" t="s">
        <v>162</v>
      </c>
      <c r="I60" t="s">
        <v>819</v>
      </c>
      <c r="J60" t="s">
        <v>825</v>
      </c>
      <c r="L60" t="s">
        <v>158</v>
      </c>
      <c r="N60" t="s">
        <v>825</v>
      </c>
      <c r="T60" t="s">
        <v>187</v>
      </c>
      <c r="U60">
        <v>0</v>
      </c>
      <c r="V60">
        <v>1330</v>
      </c>
      <c r="Z60">
        <v>1.03</v>
      </c>
      <c r="AB60" t="s">
        <v>187</v>
      </c>
      <c r="AC60">
        <v>0</v>
      </c>
      <c r="AD60">
        <v>1330</v>
      </c>
      <c r="AH60">
        <v>1.0609</v>
      </c>
      <c r="AJ60" t="s">
        <v>187</v>
      </c>
      <c r="AK60">
        <v>0</v>
      </c>
      <c r="AL60">
        <v>1330</v>
      </c>
      <c r="AP60">
        <v>1.092727</v>
      </c>
      <c r="AR60" t="s">
        <v>187</v>
      </c>
      <c r="AS60">
        <v>0</v>
      </c>
      <c r="AT60">
        <v>1330</v>
      </c>
      <c r="AX60">
        <v>1.1255088100000001</v>
      </c>
      <c r="AZ60" t="s">
        <v>187</v>
      </c>
      <c r="BA60">
        <v>0</v>
      </c>
      <c r="BB60">
        <v>1330</v>
      </c>
      <c r="BD60" s="142">
        <v>6650</v>
      </c>
    </row>
    <row r="61" spans="1:56" x14ac:dyDescent="0.3">
      <c r="A61" t="s">
        <v>817</v>
      </c>
      <c r="B61" t="s">
        <v>727</v>
      </c>
      <c r="C61" t="s">
        <v>818</v>
      </c>
      <c r="D61" t="s">
        <v>152</v>
      </c>
      <c r="E61" t="s">
        <v>183</v>
      </c>
      <c r="F61" t="str">
        <f t="shared" si="0"/>
        <v>P</v>
      </c>
      <c r="G61" t="s">
        <v>163</v>
      </c>
      <c r="H61" t="s">
        <v>826</v>
      </c>
      <c r="I61" t="s">
        <v>819</v>
      </c>
      <c r="J61" t="s">
        <v>827</v>
      </c>
      <c r="L61" t="s">
        <v>158</v>
      </c>
      <c r="N61" t="s">
        <v>828</v>
      </c>
      <c r="T61" t="s">
        <v>187</v>
      </c>
      <c r="U61">
        <v>0</v>
      </c>
      <c r="V61">
        <v>36655.199999999997</v>
      </c>
      <c r="Z61">
        <v>1.03</v>
      </c>
      <c r="AB61" t="s">
        <v>187</v>
      </c>
      <c r="AC61">
        <v>0</v>
      </c>
      <c r="AD61">
        <v>36655.199999999997</v>
      </c>
      <c r="AH61">
        <v>1.0609</v>
      </c>
      <c r="AJ61" t="s">
        <v>187</v>
      </c>
      <c r="AK61">
        <v>0</v>
      </c>
      <c r="AL61">
        <v>36655.199999999997</v>
      </c>
      <c r="AP61">
        <v>1.092727</v>
      </c>
      <c r="AR61" t="s">
        <v>187</v>
      </c>
      <c r="AS61">
        <v>0</v>
      </c>
      <c r="AT61">
        <v>36655.199999999997</v>
      </c>
      <c r="AX61">
        <v>1.1255088100000001</v>
      </c>
      <c r="AZ61" t="s">
        <v>187</v>
      </c>
      <c r="BA61">
        <v>0</v>
      </c>
      <c r="BB61">
        <v>36655.199999999997</v>
      </c>
      <c r="BD61" s="142">
        <v>183276</v>
      </c>
    </row>
    <row r="62" spans="1:56" x14ac:dyDescent="0.3">
      <c r="A62" t="s">
        <v>829</v>
      </c>
      <c r="B62" t="s">
        <v>498</v>
      </c>
      <c r="C62" t="s">
        <v>661</v>
      </c>
      <c r="D62" t="s">
        <v>152</v>
      </c>
      <c r="E62" t="s">
        <v>183</v>
      </c>
      <c r="F62" t="str">
        <f t="shared" si="0"/>
        <v>F</v>
      </c>
      <c r="G62" t="s">
        <v>161</v>
      </c>
      <c r="H62" t="s">
        <v>162</v>
      </c>
      <c r="I62" t="s">
        <v>830</v>
      </c>
      <c r="J62" t="s">
        <v>831</v>
      </c>
      <c r="L62" t="s">
        <v>158</v>
      </c>
      <c r="N62" t="s">
        <v>832</v>
      </c>
      <c r="T62" t="s">
        <v>187</v>
      </c>
      <c r="U62">
        <v>0</v>
      </c>
      <c r="V62">
        <v>600</v>
      </c>
      <c r="Z62">
        <v>1.03</v>
      </c>
      <c r="AB62" t="s">
        <v>187</v>
      </c>
      <c r="AC62">
        <v>0</v>
      </c>
      <c r="AD62">
        <v>600</v>
      </c>
      <c r="AH62">
        <v>1.0609</v>
      </c>
      <c r="AJ62" t="s">
        <v>187</v>
      </c>
      <c r="AK62">
        <v>0</v>
      </c>
      <c r="AL62">
        <v>600</v>
      </c>
      <c r="AP62">
        <v>1.092727</v>
      </c>
      <c r="AR62" t="s">
        <v>187</v>
      </c>
      <c r="AS62">
        <v>0</v>
      </c>
      <c r="AT62">
        <v>600</v>
      </c>
      <c r="AX62">
        <v>1.1255088100000001</v>
      </c>
      <c r="AZ62" t="s">
        <v>187</v>
      </c>
      <c r="BA62">
        <v>0</v>
      </c>
      <c r="BB62">
        <v>600</v>
      </c>
      <c r="BD62" s="142">
        <v>3000</v>
      </c>
    </row>
    <row r="63" spans="1:56" x14ac:dyDescent="0.3">
      <c r="A63" t="s">
        <v>833</v>
      </c>
      <c r="B63" t="s">
        <v>498</v>
      </c>
      <c r="C63" t="s">
        <v>661</v>
      </c>
      <c r="D63" t="s">
        <v>152</v>
      </c>
      <c r="E63" t="s">
        <v>183</v>
      </c>
      <c r="F63" t="str">
        <f t="shared" si="0"/>
        <v>F</v>
      </c>
      <c r="G63" t="s">
        <v>161</v>
      </c>
      <c r="H63" t="s">
        <v>162</v>
      </c>
      <c r="I63" t="s">
        <v>834</v>
      </c>
      <c r="J63" t="s">
        <v>835</v>
      </c>
      <c r="L63" t="s">
        <v>158</v>
      </c>
      <c r="N63" t="s">
        <v>832</v>
      </c>
      <c r="T63" t="s">
        <v>187</v>
      </c>
      <c r="U63">
        <v>0</v>
      </c>
      <c r="V63">
        <v>600</v>
      </c>
      <c r="Z63">
        <v>1.03</v>
      </c>
      <c r="AB63" t="s">
        <v>187</v>
      </c>
      <c r="AC63">
        <v>0</v>
      </c>
      <c r="AD63">
        <v>600</v>
      </c>
      <c r="AH63">
        <v>1.0609</v>
      </c>
      <c r="AJ63" t="s">
        <v>187</v>
      </c>
      <c r="AK63">
        <v>0</v>
      </c>
      <c r="AL63">
        <v>600</v>
      </c>
      <c r="AP63">
        <v>1.092727</v>
      </c>
      <c r="AR63" t="s">
        <v>187</v>
      </c>
      <c r="AS63">
        <v>0</v>
      </c>
      <c r="AT63">
        <v>600</v>
      </c>
      <c r="AX63">
        <v>1.1255088100000001</v>
      </c>
      <c r="AZ63" t="s">
        <v>187</v>
      </c>
      <c r="BA63">
        <v>0</v>
      </c>
      <c r="BB63">
        <v>600</v>
      </c>
      <c r="BD63" s="142">
        <v>3000</v>
      </c>
    </row>
    <row r="64" spans="1:56" x14ac:dyDescent="0.3">
      <c r="A64" t="s">
        <v>836</v>
      </c>
      <c r="B64" t="s">
        <v>498</v>
      </c>
      <c r="C64" t="s">
        <v>661</v>
      </c>
      <c r="D64" t="s">
        <v>152</v>
      </c>
      <c r="E64" t="s">
        <v>183</v>
      </c>
      <c r="F64" t="str">
        <f t="shared" ref="F64" si="1">+LEFT(G64,1)</f>
        <v>F</v>
      </c>
      <c r="G64" t="s">
        <v>161</v>
      </c>
      <c r="H64" t="s">
        <v>162</v>
      </c>
      <c r="I64" t="s">
        <v>837</v>
      </c>
      <c r="J64" t="s">
        <v>838</v>
      </c>
      <c r="L64" t="s">
        <v>158</v>
      </c>
      <c r="N64" t="s">
        <v>832</v>
      </c>
      <c r="T64" t="s">
        <v>187</v>
      </c>
      <c r="U64">
        <v>0</v>
      </c>
      <c r="V64">
        <v>600</v>
      </c>
      <c r="Z64">
        <v>1.03</v>
      </c>
      <c r="AB64" t="s">
        <v>187</v>
      </c>
      <c r="AC64">
        <v>0</v>
      </c>
      <c r="AD64">
        <v>600</v>
      </c>
      <c r="AH64">
        <v>1.0609</v>
      </c>
      <c r="AJ64" t="s">
        <v>187</v>
      </c>
      <c r="AK64">
        <v>0</v>
      </c>
      <c r="AL64">
        <v>600</v>
      </c>
      <c r="AP64">
        <v>1.092727</v>
      </c>
      <c r="AR64" t="s">
        <v>187</v>
      </c>
      <c r="AS64">
        <v>0</v>
      </c>
      <c r="AT64">
        <v>600</v>
      </c>
      <c r="AX64">
        <v>1.1255088100000001</v>
      </c>
      <c r="AZ64" t="s">
        <v>187</v>
      </c>
      <c r="BA64">
        <v>0</v>
      </c>
      <c r="BB64">
        <v>600</v>
      </c>
      <c r="BD64" s="142">
        <v>3000</v>
      </c>
    </row>
    <row r="65" spans="1:56" x14ac:dyDescent="0.3">
      <c r="A65" t="s">
        <v>660</v>
      </c>
      <c r="B65" t="s">
        <v>498</v>
      </c>
      <c r="C65" t="s">
        <v>661</v>
      </c>
      <c r="D65" t="s">
        <v>207</v>
      </c>
      <c r="E65" t="s">
        <v>183</v>
      </c>
      <c r="F65" t="s">
        <v>180</v>
      </c>
      <c r="G65" t="s">
        <v>173</v>
      </c>
      <c r="H65" t="s">
        <v>174</v>
      </c>
      <c r="I65" t="s">
        <v>378</v>
      </c>
      <c r="J65" t="s">
        <v>662</v>
      </c>
      <c r="K65">
        <v>601002</v>
      </c>
      <c r="L65" t="s">
        <v>506</v>
      </c>
      <c r="N65" t="s">
        <v>663</v>
      </c>
      <c r="O65" t="s">
        <v>503</v>
      </c>
      <c r="Q65">
        <v>1</v>
      </c>
      <c r="R65">
        <v>2</v>
      </c>
      <c r="S65">
        <v>6300</v>
      </c>
      <c r="T65" t="s">
        <v>504</v>
      </c>
      <c r="U65">
        <v>12600</v>
      </c>
      <c r="V65">
        <v>1178.5834549332137</v>
      </c>
      <c r="Z65">
        <v>1.03</v>
      </c>
      <c r="AB65" t="s">
        <v>504</v>
      </c>
      <c r="AC65">
        <v>0</v>
      </c>
      <c r="AD65">
        <v>0</v>
      </c>
      <c r="AH65">
        <v>1.0609</v>
      </c>
      <c r="AJ65" t="s">
        <v>504</v>
      </c>
      <c r="AK65">
        <v>0</v>
      </c>
      <c r="AL65">
        <v>0</v>
      </c>
      <c r="AP65">
        <v>1.092727</v>
      </c>
      <c r="AR65" t="s">
        <v>504</v>
      </c>
      <c r="AS65">
        <v>0</v>
      </c>
      <c r="AT65">
        <v>0</v>
      </c>
      <c r="AX65">
        <v>1.1255088100000001</v>
      </c>
      <c r="AZ65" t="s">
        <v>504</v>
      </c>
      <c r="BA65">
        <v>0</v>
      </c>
      <c r="BB65">
        <v>0</v>
      </c>
      <c r="BD65" s="142">
        <v>1178.5834549332137</v>
      </c>
    </row>
    <row r="66" spans="1:56" x14ac:dyDescent="0.3">
      <c r="A66" s="138" t="s">
        <v>660</v>
      </c>
      <c r="B66" t="s">
        <v>498</v>
      </c>
      <c r="C66" t="s">
        <v>661</v>
      </c>
      <c r="D66" t="s">
        <v>207</v>
      </c>
      <c r="E66" t="s">
        <v>183</v>
      </c>
      <c r="F66" t="s">
        <v>180</v>
      </c>
      <c r="G66" t="s">
        <v>176</v>
      </c>
      <c r="H66" t="s">
        <v>231</v>
      </c>
      <c r="I66" t="s">
        <v>378</v>
      </c>
      <c r="J66" t="s">
        <v>662</v>
      </c>
      <c r="K66">
        <v>601001</v>
      </c>
      <c r="L66" t="s">
        <v>508</v>
      </c>
      <c r="N66" t="s">
        <v>509</v>
      </c>
      <c r="O66" t="s">
        <v>503</v>
      </c>
      <c r="Q66">
        <v>1</v>
      </c>
      <c r="R66">
        <v>1</v>
      </c>
      <c r="S66">
        <v>160000</v>
      </c>
      <c r="T66" t="s">
        <v>504</v>
      </c>
      <c r="U66">
        <v>160000</v>
      </c>
      <c r="V66">
        <v>14966.139110263031</v>
      </c>
      <c r="Z66">
        <v>1.03</v>
      </c>
      <c r="AB66" t="s">
        <v>504</v>
      </c>
      <c r="AC66">
        <v>0</v>
      </c>
      <c r="AD66">
        <v>0</v>
      </c>
      <c r="AH66">
        <v>1.0609</v>
      </c>
      <c r="AJ66" t="s">
        <v>504</v>
      </c>
      <c r="AK66">
        <v>0</v>
      </c>
      <c r="AL66">
        <v>0</v>
      </c>
      <c r="AP66">
        <v>1.092727</v>
      </c>
      <c r="AR66" t="s">
        <v>504</v>
      </c>
      <c r="AS66">
        <v>0</v>
      </c>
      <c r="AT66">
        <v>0</v>
      </c>
      <c r="AX66">
        <v>1.1255088100000001</v>
      </c>
      <c r="AZ66" t="s">
        <v>504</v>
      </c>
      <c r="BA66">
        <v>0</v>
      </c>
      <c r="BB66">
        <v>0</v>
      </c>
      <c r="BD66" s="142">
        <v>14966.139110263031</v>
      </c>
    </row>
    <row r="67" spans="1:56" x14ac:dyDescent="0.3">
      <c r="A67" t="s">
        <v>660</v>
      </c>
      <c r="B67" t="s">
        <v>498</v>
      </c>
      <c r="C67" t="s">
        <v>661</v>
      </c>
      <c r="D67" t="s">
        <v>207</v>
      </c>
      <c r="E67" t="s">
        <v>183</v>
      </c>
      <c r="F67" t="s">
        <v>180</v>
      </c>
      <c r="G67" t="s">
        <v>173</v>
      </c>
      <c r="H67" t="s">
        <v>174</v>
      </c>
      <c r="I67" t="s">
        <v>378</v>
      </c>
      <c r="J67" t="s">
        <v>662</v>
      </c>
      <c r="K67">
        <v>601003</v>
      </c>
      <c r="L67" t="s">
        <v>510</v>
      </c>
      <c r="N67" t="s">
        <v>664</v>
      </c>
      <c r="O67" t="s">
        <v>503</v>
      </c>
      <c r="Q67">
        <v>1</v>
      </c>
      <c r="R67">
        <v>3</v>
      </c>
      <c r="S67">
        <v>8000</v>
      </c>
      <c r="T67" t="s">
        <v>504</v>
      </c>
      <c r="U67">
        <v>24000</v>
      </c>
      <c r="V67">
        <v>2244.9208665394544</v>
      </c>
      <c r="Z67">
        <v>1.03</v>
      </c>
      <c r="AB67" t="s">
        <v>504</v>
      </c>
      <c r="AC67">
        <v>0</v>
      </c>
      <c r="AD67">
        <v>0</v>
      </c>
      <c r="AH67">
        <v>1.0609</v>
      </c>
      <c r="AJ67" t="s">
        <v>504</v>
      </c>
      <c r="AK67">
        <v>0</v>
      </c>
      <c r="AL67">
        <v>0</v>
      </c>
      <c r="AP67">
        <v>1.092727</v>
      </c>
      <c r="AR67" t="s">
        <v>504</v>
      </c>
      <c r="AS67">
        <v>0</v>
      </c>
      <c r="AT67">
        <v>0</v>
      </c>
      <c r="AX67">
        <v>1.1255088100000001</v>
      </c>
      <c r="AZ67" t="s">
        <v>504</v>
      </c>
      <c r="BA67">
        <v>0</v>
      </c>
      <c r="BB67">
        <v>0</v>
      </c>
      <c r="BD67" s="142">
        <v>2244.9208665394544</v>
      </c>
    </row>
    <row r="68" spans="1:56" x14ac:dyDescent="0.3">
      <c r="A68" t="s">
        <v>660</v>
      </c>
      <c r="B68" t="s">
        <v>498</v>
      </c>
      <c r="C68" t="s">
        <v>661</v>
      </c>
      <c r="D68" t="s">
        <v>207</v>
      </c>
      <c r="E68" t="s">
        <v>183</v>
      </c>
      <c r="F68" t="s">
        <v>180</v>
      </c>
      <c r="G68" t="s">
        <v>173</v>
      </c>
      <c r="H68" t="s">
        <v>174</v>
      </c>
      <c r="I68" t="s">
        <v>378</v>
      </c>
      <c r="J68" t="s">
        <v>662</v>
      </c>
      <c r="K68">
        <v>601002</v>
      </c>
      <c r="L68" t="s">
        <v>506</v>
      </c>
      <c r="N68" t="s">
        <v>516</v>
      </c>
      <c r="O68" t="s">
        <v>503</v>
      </c>
      <c r="Q68">
        <v>1</v>
      </c>
      <c r="R68">
        <v>1</v>
      </c>
      <c r="S68">
        <v>9600</v>
      </c>
      <c r="T68" t="s">
        <v>504</v>
      </c>
      <c r="U68">
        <v>9600</v>
      </c>
      <c r="V68">
        <v>897.9683466157818</v>
      </c>
      <c r="Z68">
        <v>1.03</v>
      </c>
      <c r="AB68" t="s">
        <v>504</v>
      </c>
      <c r="AC68">
        <v>0</v>
      </c>
      <c r="AD68">
        <v>0</v>
      </c>
      <c r="AH68">
        <v>1.0609</v>
      </c>
      <c r="AJ68" t="s">
        <v>504</v>
      </c>
      <c r="AK68">
        <v>0</v>
      </c>
      <c r="AL68">
        <v>0</v>
      </c>
      <c r="AP68">
        <v>1.092727</v>
      </c>
      <c r="AR68" t="s">
        <v>504</v>
      </c>
      <c r="AS68">
        <v>0</v>
      </c>
      <c r="AT68">
        <v>0</v>
      </c>
      <c r="AX68">
        <v>1.1255088100000001</v>
      </c>
      <c r="AZ68" t="s">
        <v>504</v>
      </c>
      <c r="BA68">
        <v>0</v>
      </c>
      <c r="BB68">
        <v>0</v>
      </c>
      <c r="BD68" s="142">
        <v>897.9683466157818</v>
      </c>
    </row>
    <row r="69" spans="1:56" x14ac:dyDescent="0.3">
      <c r="A69" t="s">
        <v>660</v>
      </c>
      <c r="B69" t="s">
        <v>498</v>
      </c>
      <c r="C69" t="s">
        <v>661</v>
      </c>
      <c r="D69" t="s">
        <v>207</v>
      </c>
      <c r="E69" t="s">
        <v>183</v>
      </c>
      <c r="F69" t="s">
        <v>180</v>
      </c>
      <c r="G69" t="s">
        <v>173</v>
      </c>
      <c r="H69" t="s">
        <v>174</v>
      </c>
      <c r="I69" t="s">
        <v>378</v>
      </c>
      <c r="J69" t="s">
        <v>662</v>
      </c>
      <c r="K69">
        <v>601002</v>
      </c>
      <c r="L69" t="s">
        <v>506</v>
      </c>
      <c r="N69" t="s">
        <v>665</v>
      </c>
      <c r="O69" t="s">
        <v>503</v>
      </c>
      <c r="Q69">
        <v>1</v>
      </c>
      <c r="R69">
        <v>1</v>
      </c>
      <c r="S69">
        <v>2500</v>
      </c>
      <c r="T69" t="s">
        <v>504</v>
      </c>
      <c r="U69">
        <v>2500</v>
      </c>
      <c r="V69">
        <v>233.84592359785987</v>
      </c>
      <c r="Z69">
        <v>1.03</v>
      </c>
      <c r="AB69" t="s">
        <v>504</v>
      </c>
      <c r="AC69">
        <v>0</v>
      </c>
      <c r="AD69">
        <v>0</v>
      </c>
      <c r="AH69">
        <v>1.0609</v>
      </c>
      <c r="AJ69" t="s">
        <v>504</v>
      </c>
      <c r="AK69">
        <v>0</v>
      </c>
      <c r="AL69">
        <v>0</v>
      </c>
      <c r="AP69">
        <v>1.092727</v>
      </c>
      <c r="AR69" t="s">
        <v>504</v>
      </c>
      <c r="AS69">
        <v>0</v>
      </c>
      <c r="AT69">
        <v>0</v>
      </c>
      <c r="AX69">
        <v>1.1255088100000001</v>
      </c>
      <c r="AZ69" t="s">
        <v>504</v>
      </c>
      <c r="BA69">
        <v>0</v>
      </c>
      <c r="BB69">
        <v>0</v>
      </c>
      <c r="BD69" s="142">
        <v>233.84592359785987</v>
      </c>
    </row>
    <row r="70" spans="1:56" x14ac:dyDescent="0.3">
      <c r="A70" t="s">
        <v>660</v>
      </c>
      <c r="B70" t="s">
        <v>498</v>
      </c>
      <c r="C70" t="s">
        <v>661</v>
      </c>
      <c r="D70" t="s">
        <v>207</v>
      </c>
      <c r="E70" t="s">
        <v>183</v>
      </c>
      <c r="F70" t="s">
        <v>178</v>
      </c>
      <c r="G70" t="s">
        <v>188</v>
      </c>
      <c r="H70" t="s">
        <v>666</v>
      </c>
      <c r="I70" t="s">
        <v>378</v>
      </c>
      <c r="J70" t="s">
        <v>662</v>
      </c>
      <c r="K70">
        <v>612100</v>
      </c>
      <c r="L70" t="s">
        <v>522</v>
      </c>
      <c r="N70" t="s">
        <v>523</v>
      </c>
      <c r="O70" t="s">
        <v>503</v>
      </c>
      <c r="Q70">
        <v>0.5</v>
      </c>
      <c r="R70">
        <v>1</v>
      </c>
      <c r="S70">
        <v>10000</v>
      </c>
      <c r="T70" t="s">
        <v>504</v>
      </c>
      <c r="U70">
        <v>5000</v>
      </c>
      <c r="V70">
        <v>467.69184719571973</v>
      </c>
      <c r="X70">
        <v>0.5</v>
      </c>
      <c r="Y70">
        <v>1</v>
      </c>
      <c r="Z70">
        <v>1.03</v>
      </c>
      <c r="AA70">
        <v>10000</v>
      </c>
      <c r="AB70" t="s">
        <v>504</v>
      </c>
      <c r="AC70">
        <v>5150</v>
      </c>
      <c r="AD70">
        <v>481.7226026115913</v>
      </c>
      <c r="AF70">
        <v>0.5</v>
      </c>
      <c r="AG70">
        <v>1</v>
      </c>
      <c r="AH70">
        <v>1.0609</v>
      </c>
      <c r="AI70">
        <v>10000</v>
      </c>
      <c r="AJ70" t="s">
        <v>504</v>
      </c>
      <c r="AK70">
        <v>5304.5</v>
      </c>
      <c r="AL70">
        <v>496.17428068993905</v>
      </c>
      <c r="AN70">
        <v>0.5</v>
      </c>
      <c r="AO70">
        <v>1</v>
      </c>
      <c r="AP70">
        <v>1.092727</v>
      </c>
      <c r="AQ70">
        <v>10000</v>
      </c>
      <c r="AR70" t="s">
        <v>504</v>
      </c>
      <c r="AS70">
        <v>5463.6350000000002</v>
      </c>
      <c r="AT70">
        <v>511.05950911063724</v>
      </c>
      <c r="AV70">
        <v>0.5</v>
      </c>
      <c r="AW70">
        <v>1</v>
      </c>
      <c r="AX70">
        <v>1.1255088100000001</v>
      </c>
      <c r="AY70">
        <v>10000</v>
      </c>
      <c r="AZ70" t="s">
        <v>504</v>
      </c>
      <c r="BA70">
        <v>5627.5440500000004</v>
      </c>
      <c r="BB70">
        <v>526.39129438395639</v>
      </c>
      <c r="BD70" s="142">
        <v>2483.0395339918437</v>
      </c>
    </row>
    <row r="71" spans="1:56" x14ac:dyDescent="0.3">
      <c r="A71" t="s">
        <v>660</v>
      </c>
      <c r="B71" t="s">
        <v>498</v>
      </c>
      <c r="C71" t="s">
        <v>661</v>
      </c>
      <c r="D71" t="s">
        <v>207</v>
      </c>
      <c r="E71" t="s">
        <v>183</v>
      </c>
      <c r="F71" t="s">
        <v>178</v>
      </c>
      <c r="G71" t="s">
        <v>188</v>
      </c>
      <c r="H71" t="s">
        <v>666</v>
      </c>
      <c r="I71" t="s">
        <v>378</v>
      </c>
      <c r="J71" t="s">
        <v>662</v>
      </c>
      <c r="K71">
        <v>613100</v>
      </c>
      <c r="L71" t="s">
        <v>524</v>
      </c>
      <c r="N71" t="s">
        <v>525</v>
      </c>
      <c r="O71" t="s">
        <v>503</v>
      </c>
      <c r="Q71">
        <v>1</v>
      </c>
      <c r="R71">
        <v>12</v>
      </c>
      <c r="S71">
        <v>840</v>
      </c>
      <c r="T71" t="s">
        <v>504</v>
      </c>
      <c r="U71">
        <v>10080</v>
      </c>
      <c r="V71">
        <v>942.86676394657093</v>
      </c>
      <c r="X71">
        <v>1</v>
      </c>
      <c r="Y71">
        <v>12</v>
      </c>
      <c r="Z71">
        <v>1.03</v>
      </c>
      <c r="AA71">
        <v>480</v>
      </c>
      <c r="AB71" t="s">
        <v>504</v>
      </c>
      <c r="AC71">
        <v>5932.7999999999993</v>
      </c>
      <c r="AD71">
        <v>554.94443820855315</v>
      </c>
      <c r="AF71">
        <v>1</v>
      </c>
      <c r="AG71">
        <v>12</v>
      </c>
      <c r="AH71">
        <v>1.0609</v>
      </c>
      <c r="AI71">
        <v>480</v>
      </c>
      <c r="AJ71" t="s">
        <v>504</v>
      </c>
      <c r="AK71">
        <v>6110.7839999999997</v>
      </c>
      <c r="AL71">
        <v>571.59277135480977</v>
      </c>
      <c r="AN71">
        <v>1</v>
      </c>
      <c r="AO71">
        <v>12</v>
      </c>
      <c r="AP71">
        <v>1.092727</v>
      </c>
      <c r="AQ71">
        <v>480</v>
      </c>
      <c r="AR71" t="s">
        <v>504</v>
      </c>
      <c r="AS71">
        <v>6294.1075199999996</v>
      </c>
      <c r="AT71">
        <v>588.74055449545403</v>
      </c>
      <c r="AV71">
        <v>1</v>
      </c>
      <c r="AW71">
        <v>12</v>
      </c>
      <c r="AX71">
        <v>1.1255088100000001</v>
      </c>
      <c r="AY71">
        <v>480</v>
      </c>
      <c r="AZ71" t="s">
        <v>504</v>
      </c>
      <c r="BA71">
        <v>6482.9307456000006</v>
      </c>
      <c r="BB71">
        <v>606.40277113031777</v>
      </c>
      <c r="BD71" s="142">
        <v>3264.5472991357055</v>
      </c>
    </row>
    <row r="72" spans="1:56" x14ac:dyDescent="0.3">
      <c r="A72" t="s">
        <v>660</v>
      </c>
      <c r="B72" t="s">
        <v>498</v>
      </c>
      <c r="C72" t="s">
        <v>661</v>
      </c>
      <c r="D72" t="s">
        <v>207</v>
      </c>
      <c r="E72" t="s">
        <v>183</v>
      </c>
      <c r="F72" t="s">
        <v>178</v>
      </c>
      <c r="G72" t="s">
        <v>188</v>
      </c>
      <c r="H72" t="s">
        <v>666</v>
      </c>
      <c r="I72" t="s">
        <v>378</v>
      </c>
      <c r="J72" t="s">
        <v>662</v>
      </c>
      <c r="K72">
        <v>616500</v>
      </c>
      <c r="L72" t="s">
        <v>526</v>
      </c>
      <c r="N72" t="s">
        <v>667</v>
      </c>
      <c r="O72" t="s">
        <v>503</v>
      </c>
      <c r="Q72">
        <v>1</v>
      </c>
      <c r="R72">
        <v>15</v>
      </c>
      <c r="S72">
        <v>500</v>
      </c>
      <c r="T72" t="s">
        <v>504</v>
      </c>
      <c r="U72">
        <v>7500</v>
      </c>
      <c r="V72">
        <v>701.53777079357951</v>
      </c>
      <c r="X72">
        <v>1</v>
      </c>
      <c r="Y72">
        <v>15</v>
      </c>
      <c r="Z72">
        <v>1.03</v>
      </c>
      <c r="AA72">
        <v>500</v>
      </c>
      <c r="AB72" t="s">
        <v>504</v>
      </c>
      <c r="AC72">
        <v>7725.0000000000009</v>
      </c>
      <c r="AD72">
        <v>722.58390391738703</v>
      </c>
      <c r="AF72">
        <v>1</v>
      </c>
      <c r="AG72">
        <v>15</v>
      </c>
      <c r="AH72">
        <v>1.0609</v>
      </c>
      <c r="AI72">
        <v>500</v>
      </c>
      <c r="AJ72" t="s">
        <v>504</v>
      </c>
      <c r="AK72">
        <v>7956.75</v>
      </c>
      <c r="AL72">
        <v>744.26142103490861</v>
      </c>
      <c r="AN72">
        <v>1</v>
      </c>
      <c r="AO72">
        <v>15</v>
      </c>
      <c r="AP72">
        <v>1.092727</v>
      </c>
      <c r="AQ72">
        <v>500</v>
      </c>
      <c r="AR72" t="s">
        <v>504</v>
      </c>
      <c r="AS72">
        <v>8195.4524999999994</v>
      </c>
      <c r="AT72">
        <v>766.58926366595574</v>
      </c>
      <c r="AV72">
        <v>1</v>
      </c>
      <c r="AW72">
        <v>15</v>
      </c>
      <c r="AX72">
        <v>1.1255088100000001</v>
      </c>
      <c r="AY72">
        <v>500</v>
      </c>
      <c r="AZ72" t="s">
        <v>504</v>
      </c>
      <c r="BA72">
        <v>8441.3160750000006</v>
      </c>
      <c r="BB72">
        <v>789.58694157593459</v>
      </c>
      <c r="BD72" s="142">
        <v>3724.5593009877657</v>
      </c>
    </row>
    <row r="73" spans="1:56" x14ac:dyDescent="0.3">
      <c r="A73" t="s">
        <v>660</v>
      </c>
      <c r="B73" t="s">
        <v>498</v>
      </c>
      <c r="C73" t="s">
        <v>661</v>
      </c>
      <c r="D73" t="s">
        <v>207</v>
      </c>
      <c r="E73" t="s">
        <v>183</v>
      </c>
      <c r="F73" t="s">
        <v>178</v>
      </c>
      <c r="G73" t="s">
        <v>188</v>
      </c>
      <c r="H73" t="s">
        <v>666</v>
      </c>
      <c r="I73" t="s">
        <v>378</v>
      </c>
      <c r="J73" t="s">
        <v>662</v>
      </c>
      <c r="K73">
        <v>615100</v>
      </c>
      <c r="L73" t="s">
        <v>501</v>
      </c>
      <c r="N73" t="s">
        <v>528</v>
      </c>
      <c r="O73" t="s">
        <v>503</v>
      </c>
      <c r="Q73">
        <v>1</v>
      </c>
      <c r="R73">
        <v>3</v>
      </c>
      <c r="S73">
        <v>657</v>
      </c>
      <c r="T73" t="s">
        <v>504</v>
      </c>
      <c r="U73">
        <v>1971</v>
      </c>
      <c r="V73">
        <v>184.36412616455272</v>
      </c>
      <c r="X73">
        <v>1</v>
      </c>
      <c r="Y73">
        <v>3</v>
      </c>
      <c r="Z73">
        <v>1.03</v>
      </c>
      <c r="AA73">
        <v>600</v>
      </c>
      <c r="AB73" t="s">
        <v>504</v>
      </c>
      <c r="AC73">
        <v>1854</v>
      </c>
      <c r="AD73">
        <v>173.42013694017288</v>
      </c>
      <c r="AF73">
        <v>1</v>
      </c>
      <c r="AG73">
        <v>3</v>
      </c>
      <c r="AH73">
        <v>1.0609</v>
      </c>
      <c r="AI73">
        <v>600</v>
      </c>
      <c r="AJ73" t="s">
        <v>504</v>
      </c>
      <c r="AK73">
        <v>1909.62</v>
      </c>
      <c r="AL73">
        <v>178.62274104837803</v>
      </c>
      <c r="AN73">
        <v>1</v>
      </c>
      <c r="AO73">
        <v>3</v>
      </c>
      <c r="AP73">
        <v>1.092727</v>
      </c>
      <c r="AQ73">
        <v>600</v>
      </c>
      <c r="AR73" t="s">
        <v>504</v>
      </c>
      <c r="AS73">
        <v>1966.9086</v>
      </c>
      <c r="AT73">
        <v>183.98142327982939</v>
      </c>
      <c r="AV73">
        <v>1</v>
      </c>
      <c r="AW73">
        <v>3</v>
      </c>
      <c r="AX73">
        <v>1.1255088100000001</v>
      </c>
      <c r="AY73">
        <v>600</v>
      </c>
      <c r="AZ73" t="s">
        <v>504</v>
      </c>
      <c r="BA73">
        <v>2025.9158580000001</v>
      </c>
      <c r="BB73">
        <v>189.50086597822428</v>
      </c>
      <c r="BD73" s="142">
        <v>909.88929341115727</v>
      </c>
    </row>
    <row r="74" spans="1:56" x14ac:dyDescent="0.3">
      <c r="A74" t="s">
        <v>660</v>
      </c>
      <c r="B74" t="s">
        <v>498</v>
      </c>
      <c r="C74" t="s">
        <v>661</v>
      </c>
      <c r="D74" t="s">
        <v>207</v>
      </c>
      <c r="E74" t="s">
        <v>183</v>
      </c>
      <c r="F74" t="s">
        <v>178</v>
      </c>
      <c r="G74" t="s">
        <v>188</v>
      </c>
      <c r="H74" t="s">
        <v>666</v>
      </c>
      <c r="I74" t="s">
        <v>378</v>
      </c>
      <c r="J74" t="s">
        <v>662</v>
      </c>
      <c r="K74">
        <v>616600</v>
      </c>
      <c r="L74" t="s">
        <v>529</v>
      </c>
      <c r="N74" t="s">
        <v>530</v>
      </c>
      <c r="O74" t="s">
        <v>503</v>
      </c>
      <c r="Q74">
        <v>1</v>
      </c>
      <c r="R74">
        <v>1</v>
      </c>
      <c r="S74">
        <v>724</v>
      </c>
      <c r="T74" t="s">
        <v>504</v>
      </c>
      <c r="U74">
        <v>724</v>
      </c>
      <c r="V74">
        <v>67.721779473940217</v>
      </c>
      <c r="X74">
        <v>1</v>
      </c>
      <c r="Y74">
        <v>1</v>
      </c>
      <c r="Z74">
        <v>1.03</v>
      </c>
      <c r="AA74">
        <v>724</v>
      </c>
      <c r="AB74" t="s">
        <v>504</v>
      </c>
      <c r="AC74">
        <v>745.72</v>
      </c>
      <c r="AD74">
        <v>69.753432858158419</v>
      </c>
      <c r="AF74">
        <v>1</v>
      </c>
      <c r="AG74">
        <v>1</v>
      </c>
      <c r="AH74">
        <v>1.0609</v>
      </c>
      <c r="AI74">
        <v>724</v>
      </c>
      <c r="AJ74" t="s">
        <v>504</v>
      </c>
      <c r="AK74">
        <v>768.09159999999997</v>
      </c>
      <c r="AL74">
        <v>71.846035843903167</v>
      </c>
      <c r="AN74">
        <v>1</v>
      </c>
      <c r="AO74">
        <v>1</v>
      </c>
      <c r="AP74">
        <v>1.092727</v>
      </c>
      <c r="AQ74">
        <v>724</v>
      </c>
      <c r="AR74" t="s">
        <v>504</v>
      </c>
      <c r="AS74">
        <v>791.13434800000005</v>
      </c>
      <c r="AT74">
        <v>74.001416919220276</v>
      </c>
      <c r="AV74">
        <v>1</v>
      </c>
      <c r="AW74">
        <v>1</v>
      </c>
      <c r="AX74">
        <v>1.1255088100000001</v>
      </c>
      <c r="AY74">
        <v>724</v>
      </c>
      <c r="AZ74" t="s">
        <v>504</v>
      </c>
      <c r="BA74">
        <v>814.86837844000013</v>
      </c>
      <c r="BB74">
        <v>76.221459426796883</v>
      </c>
      <c r="BD74" s="142">
        <v>359.54412452201899</v>
      </c>
    </row>
    <row r="75" spans="1:56" x14ac:dyDescent="0.3">
      <c r="A75" t="s">
        <v>660</v>
      </c>
      <c r="B75" t="s">
        <v>498</v>
      </c>
      <c r="C75" t="s">
        <v>661</v>
      </c>
      <c r="D75" t="s">
        <v>207</v>
      </c>
      <c r="E75" t="s">
        <v>183</v>
      </c>
      <c r="F75" t="s">
        <v>178</v>
      </c>
      <c r="G75" t="s">
        <v>188</v>
      </c>
      <c r="H75" t="s">
        <v>666</v>
      </c>
      <c r="I75" t="s">
        <v>378</v>
      </c>
      <c r="J75" t="s">
        <v>662</v>
      </c>
      <c r="K75">
        <v>616200</v>
      </c>
      <c r="L75" t="s">
        <v>531</v>
      </c>
      <c r="N75" t="s">
        <v>532</v>
      </c>
      <c r="O75" t="s">
        <v>503</v>
      </c>
      <c r="Q75">
        <v>0.7</v>
      </c>
      <c r="R75">
        <v>1</v>
      </c>
      <c r="S75">
        <v>5500</v>
      </c>
      <c r="T75" t="s">
        <v>504</v>
      </c>
      <c r="U75">
        <v>3849.9999999999995</v>
      </c>
      <c r="V75">
        <v>360.12272234070412</v>
      </c>
      <c r="X75">
        <v>0.7</v>
      </c>
      <c r="Y75">
        <v>1</v>
      </c>
      <c r="Z75">
        <v>1.03</v>
      </c>
      <c r="AA75">
        <v>5500</v>
      </c>
      <c r="AB75" t="s">
        <v>504</v>
      </c>
      <c r="AC75">
        <v>3965.5</v>
      </c>
      <c r="AD75">
        <v>370.9264040109253</v>
      </c>
      <c r="AF75">
        <v>0.7</v>
      </c>
      <c r="AG75">
        <v>1</v>
      </c>
      <c r="AH75">
        <v>1.0609</v>
      </c>
      <c r="AI75">
        <v>5500</v>
      </c>
      <c r="AJ75" t="s">
        <v>504</v>
      </c>
      <c r="AK75">
        <v>4084.4649999999992</v>
      </c>
      <c r="AL75">
        <v>382.05419613125298</v>
      </c>
      <c r="AN75">
        <v>0.7</v>
      </c>
      <c r="AO75">
        <v>1</v>
      </c>
      <c r="AP75">
        <v>1.092727</v>
      </c>
      <c r="AQ75">
        <v>5500</v>
      </c>
      <c r="AR75" t="s">
        <v>504</v>
      </c>
      <c r="AS75">
        <v>4206.9989500000001</v>
      </c>
      <c r="AT75">
        <v>393.51582201519068</v>
      </c>
      <c r="AV75">
        <v>0.7</v>
      </c>
      <c r="AW75">
        <v>1</v>
      </c>
      <c r="AX75">
        <v>1.1255088100000001</v>
      </c>
      <c r="AY75">
        <v>5500</v>
      </c>
      <c r="AZ75" t="s">
        <v>504</v>
      </c>
      <c r="BA75">
        <v>4333.2089185000004</v>
      </c>
      <c r="BB75">
        <v>405.32129667564641</v>
      </c>
      <c r="BD75" s="142">
        <v>1911.9404411737194</v>
      </c>
    </row>
    <row r="76" spans="1:56" x14ac:dyDescent="0.3">
      <c r="A76" t="s">
        <v>660</v>
      </c>
      <c r="B76" t="s">
        <v>498</v>
      </c>
      <c r="C76" t="s">
        <v>661</v>
      </c>
      <c r="D76" t="s">
        <v>207</v>
      </c>
      <c r="E76" t="s">
        <v>183</v>
      </c>
      <c r="F76" t="s">
        <v>178</v>
      </c>
      <c r="G76" t="s">
        <v>188</v>
      </c>
      <c r="H76" t="s">
        <v>666</v>
      </c>
      <c r="I76" t="s">
        <v>378</v>
      </c>
      <c r="J76" t="s">
        <v>662</v>
      </c>
      <c r="K76">
        <v>616300</v>
      </c>
      <c r="L76" t="s">
        <v>533</v>
      </c>
      <c r="N76" t="s">
        <v>668</v>
      </c>
      <c r="O76" t="s">
        <v>503</v>
      </c>
      <c r="Q76">
        <v>1</v>
      </c>
      <c r="R76">
        <v>1</v>
      </c>
      <c r="S76">
        <v>2100</v>
      </c>
      <c r="T76" t="s">
        <v>504</v>
      </c>
      <c r="U76">
        <v>2100</v>
      </c>
      <c r="V76">
        <v>196.43057582220229</v>
      </c>
      <c r="X76">
        <v>1</v>
      </c>
      <c r="Y76">
        <v>1</v>
      </c>
      <c r="Z76">
        <v>1.03</v>
      </c>
      <c r="AA76">
        <v>2100</v>
      </c>
      <c r="AB76" t="s">
        <v>504</v>
      </c>
      <c r="AC76">
        <v>2163</v>
      </c>
      <c r="AD76">
        <v>202.32349309686833</v>
      </c>
      <c r="AF76">
        <v>1</v>
      </c>
      <c r="AG76">
        <v>1</v>
      </c>
      <c r="AH76">
        <v>1.0609</v>
      </c>
      <c r="AI76">
        <v>2100</v>
      </c>
      <c r="AJ76" t="s">
        <v>504</v>
      </c>
      <c r="AK76">
        <v>2227.89</v>
      </c>
      <c r="AL76">
        <v>208.3931978897744</v>
      </c>
      <c r="AN76">
        <v>1</v>
      </c>
      <c r="AO76">
        <v>1</v>
      </c>
      <c r="AP76">
        <v>1.092727</v>
      </c>
      <c r="AQ76">
        <v>2550</v>
      </c>
      <c r="AR76" t="s">
        <v>504</v>
      </c>
      <c r="AS76">
        <v>2786.4538499999999</v>
      </c>
      <c r="AT76">
        <v>260.64034964642497</v>
      </c>
      <c r="AV76">
        <v>1</v>
      </c>
      <c r="AW76">
        <v>1</v>
      </c>
      <c r="AX76">
        <v>1.1255088100000001</v>
      </c>
      <c r="AY76">
        <v>2550</v>
      </c>
      <c r="AZ76" t="s">
        <v>504</v>
      </c>
      <c r="BA76">
        <v>2870.0474655000003</v>
      </c>
      <c r="BB76">
        <v>268.45956013581775</v>
      </c>
      <c r="BD76" s="142">
        <v>1136.2471765910877</v>
      </c>
    </row>
    <row r="77" spans="1:56" x14ac:dyDescent="0.3">
      <c r="A77" t="s">
        <v>660</v>
      </c>
      <c r="B77" t="s">
        <v>498</v>
      </c>
      <c r="C77" t="s">
        <v>661</v>
      </c>
      <c r="D77" t="s">
        <v>207</v>
      </c>
      <c r="E77" t="s">
        <v>183</v>
      </c>
      <c r="F77" t="s">
        <v>178</v>
      </c>
      <c r="G77" t="s">
        <v>188</v>
      </c>
      <c r="H77" t="s">
        <v>666</v>
      </c>
      <c r="I77" t="s">
        <v>378</v>
      </c>
      <c r="J77" t="s">
        <v>662</v>
      </c>
      <c r="K77">
        <v>615200</v>
      </c>
      <c r="L77" t="s">
        <v>535</v>
      </c>
      <c r="N77" t="s">
        <v>669</v>
      </c>
      <c r="O77" t="s">
        <v>503</v>
      </c>
      <c r="Q77">
        <v>1</v>
      </c>
      <c r="R77">
        <v>1</v>
      </c>
      <c r="S77">
        <v>1700</v>
      </c>
      <c r="T77" t="s">
        <v>504</v>
      </c>
      <c r="U77">
        <v>1700</v>
      </c>
      <c r="V77">
        <v>159.01522804654471</v>
      </c>
      <c r="X77">
        <v>1</v>
      </c>
      <c r="Y77">
        <v>1</v>
      </c>
      <c r="Z77">
        <v>1.03</v>
      </c>
      <c r="AA77">
        <v>1700</v>
      </c>
      <c r="AB77" t="s">
        <v>504</v>
      </c>
      <c r="AC77">
        <v>1751</v>
      </c>
      <c r="AD77">
        <v>163.78568488794104</v>
      </c>
      <c r="AF77">
        <v>1</v>
      </c>
      <c r="AG77">
        <v>1</v>
      </c>
      <c r="AH77">
        <v>1.0609</v>
      </c>
      <c r="AI77">
        <v>1700</v>
      </c>
      <c r="AJ77" t="s">
        <v>504</v>
      </c>
      <c r="AK77">
        <v>1803.53</v>
      </c>
      <c r="AL77">
        <v>168.69925543457927</v>
      </c>
      <c r="AN77">
        <v>1</v>
      </c>
      <c r="AO77">
        <v>1</v>
      </c>
      <c r="AP77">
        <v>1.092727</v>
      </c>
      <c r="AQ77">
        <v>1700</v>
      </c>
      <c r="AR77" t="s">
        <v>504</v>
      </c>
      <c r="AS77">
        <v>1857.6359</v>
      </c>
      <c r="AT77">
        <v>173.76023309761666</v>
      </c>
      <c r="AV77">
        <v>1</v>
      </c>
      <c r="AW77">
        <v>1</v>
      </c>
      <c r="AX77">
        <v>1.1255088100000001</v>
      </c>
      <c r="AY77">
        <v>1700</v>
      </c>
      <c r="AZ77" t="s">
        <v>504</v>
      </c>
      <c r="BA77">
        <v>1913.3649770000002</v>
      </c>
      <c r="BB77">
        <v>178.97304009054517</v>
      </c>
      <c r="BD77" s="142">
        <v>844.2334415572268</v>
      </c>
    </row>
    <row r="78" spans="1:56" x14ac:dyDescent="0.3">
      <c r="A78" t="s">
        <v>660</v>
      </c>
      <c r="B78" t="s">
        <v>498</v>
      </c>
      <c r="C78" t="s">
        <v>661</v>
      </c>
      <c r="D78" t="s">
        <v>207</v>
      </c>
      <c r="E78" t="s">
        <v>183</v>
      </c>
      <c r="F78" t="s">
        <v>178</v>
      </c>
      <c r="G78" t="s">
        <v>188</v>
      </c>
      <c r="H78" t="s">
        <v>666</v>
      </c>
      <c r="I78" t="s">
        <v>378</v>
      </c>
      <c r="J78" t="s">
        <v>662</v>
      </c>
      <c r="K78">
        <v>613200</v>
      </c>
      <c r="L78" t="s">
        <v>537</v>
      </c>
      <c r="N78" t="s">
        <v>670</v>
      </c>
      <c r="O78" t="s">
        <v>503</v>
      </c>
      <c r="Q78">
        <v>0.5</v>
      </c>
      <c r="R78">
        <v>12</v>
      </c>
      <c r="S78">
        <v>500</v>
      </c>
      <c r="T78" t="s">
        <v>504</v>
      </c>
      <c r="U78">
        <v>3000</v>
      </c>
      <c r="V78">
        <v>280.6151083174318</v>
      </c>
      <c r="X78">
        <v>1</v>
      </c>
      <c r="Y78">
        <v>12</v>
      </c>
      <c r="Z78">
        <v>1.03</v>
      </c>
      <c r="AA78">
        <v>500</v>
      </c>
      <c r="AB78" t="s">
        <v>504</v>
      </c>
      <c r="AC78">
        <v>6180</v>
      </c>
      <c r="AD78">
        <v>578.0671231339096</v>
      </c>
      <c r="AF78">
        <v>1</v>
      </c>
      <c r="AG78">
        <v>12</v>
      </c>
      <c r="AH78">
        <v>1.0609</v>
      </c>
      <c r="AI78">
        <v>500</v>
      </c>
      <c r="AJ78" t="s">
        <v>504</v>
      </c>
      <c r="AK78">
        <v>6365.4</v>
      </c>
      <c r="AL78">
        <v>595.40913682792677</v>
      </c>
      <c r="AN78">
        <v>1</v>
      </c>
      <c r="AO78">
        <v>12</v>
      </c>
      <c r="AP78">
        <v>1.092727</v>
      </c>
      <c r="AQ78">
        <v>500</v>
      </c>
      <c r="AR78" t="s">
        <v>504</v>
      </c>
      <c r="AS78">
        <v>6556.3620000000001</v>
      </c>
      <c r="AT78">
        <v>613.27141093276464</v>
      </c>
      <c r="AV78">
        <v>1</v>
      </c>
      <c r="AW78">
        <v>12</v>
      </c>
      <c r="AX78">
        <v>1.1255088100000001</v>
      </c>
      <c r="AY78">
        <v>500</v>
      </c>
      <c r="AZ78" t="s">
        <v>504</v>
      </c>
      <c r="BA78">
        <v>6753.0528600000007</v>
      </c>
      <c r="BB78">
        <v>631.66955326074765</v>
      </c>
      <c r="BD78" s="142">
        <v>2699.0323324727806</v>
      </c>
    </row>
    <row r="79" spans="1:56" x14ac:dyDescent="0.3">
      <c r="A79" t="s">
        <v>660</v>
      </c>
      <c r="B79" t="s">
        <v>498</v>
      </c>
      <c r="C79" t="s">
        <v>661</v>
      </c>
      <c r="D79" t="s">
        <v>207</v>
      </c>
      <c r="E79" t="s">
        <v>183</v>
      </c>
      <c r="F79" t="s">
        <v>178</v>
      </c>
      <c r="G79" t="s">
        <v>188</v>
      </c>
      <c r="H79" t="s">
        <v>666</v>
      </c>
      <c r="I79" t="s">
        <v>378</v>
      </c>
      <c r="J79" t="s">
        <v>662</v>
      </c>
      <c r="K79">
        <v>611300</v>
      </c>
      <c r="L79" t="s">
        <v>539</v>
      </c>
      <c r="N79" t="s">
        <v>671</v>
      </c>
      <c r="O79" t="s">
        <v>503</v>
      </c>
      <c r="Q79">
        <v>0.5</v>
      </c>
      <c r="R79">
        <v>12</v>
      </c>
      <c r="S79">
        <v>300</v>
      </c>
      <c r="T79" t="s">
        <v>504</v>
      </c>
      <c r="U79">
        <v>1800</v>
      </c>
      <c r="V79">
        <v>168.36906499045909</v>
      </c>
      <c r="X79">
        <v>1</v>
      </c>
      <c r="Y79">
        <v>12</v>
      </c>
      <c r="Z79">
        <v>1.03</v>
      </c>
      <c r="AA79">
        <v>389</v>
      </c>
      <c r="AB79" t="s">
        <v>504</v>
      </c>
      <c r="AC79">
        <v>4808.04</v>
      </c>
      <c r="AD79">
        <v>449.73622179818165</v>
      </c>
      <c r="AF79">
        <v>1</v>
      </c>
      <c r="AG79">
        <v>12</v>
      </c>
      <c r="AH79">
        <v>1.0609</v>
      </c>
      <c r="AI79">
        <v>400</v>
      </c>
      <c r="AJ79" t="s">
        <v>504</v>
      </c>
      <c r="AK79">
        <v>5092.32</v>
      </c>
      <c r="AL79">
        <v>476.32730946234147</v>
      </c>
      <c r="AN79">
        <v>1</v>
      </c>
      <c r="AO79">
        <v>12</v>
      </c>
      <c r="AP79">
        <v>1.092727</v>
      </c>
      <c r="AQ79">
        <v>400</v>
      </c>
      <c r="AR79" t="s">
        <v>504</v>
      </c>
      <c r="AS79">
        <v>5245.0896000000002</v>
      </c>
      <c r="AT79">
        <v>490.61712874621173</v>
      </c>
      <c r="AV79">
        <v>1</v>
      </c>
      <c r="AW79">
        <v>12</v>
      </c>
      <c r="AX79">
        <v>1.1255088100000001</v>
      </c>
      <c r="AY79">
        <v>400</v>
      </c>
      <c r="AZ79" t="s">
        <v>504</v>
      </c>
      <c r="BA79">
        <v>5402.4422880000002</v>
      </c>
      <c r="BB79">
        <v>505.33564260859811</v>
      </c>
      <c r="BD79" s="142">
        <v>2090.385367605792</v>
      </c>
    </row>
    <row r="80" spans="1:56" x14ac:dyDescent="0.3">
      <c r="A80" t="s">
        <v>660</v>
      </c>
      <c r="B80" t="s">
        <v>498</v>
      </c>
      <c r="C80" t="s">
        <v>661</v>
      </c>
      <c r="D80" t="s">
        <v>207</v>
      </c>
      <c r="E80" t="s">
        <v>183</v>
      </c>
      <c r="F80" t="s">
        <v>178</v>
      </c>
      <c r="G80" t="s">
        <v>188</v>
      </c>
      <c r="H80" t="s">
        <v>666</v>
      </c>
      <c r="I80" t="s">
        <v>378</v>
      </c>
      <c r="J80" t="s">
        <v>662</v>
      </c>
      <c r="K80">
        <v>612200</v>
      </c>
      <c r="L80" t="s">
        <v>541</v>
      </c>
      <c r="N80" t="s">
        <v>672</v>
      </c>
      <c r="O80" t="s">
        <v>503</v>
      </c>
      <c r="Q80">
        <v>1</v>
      </c>
      <c r="R80">
        <v>2</v>
      </c>
      <c r="S80">
        <v>1400</v>
      </c>
      <c r="T80" t="s">
        <v>504</v>
      </c>
      <c r="U80">
        <v>2800</v>
      </c>
      <c r="V80">
        <v>261.90743442960303</v>
      </c>
      <c r="Z80">
        <v>1.03</v>
      </c>
      <c r="AB80" t="s">
        <v>504</v>
      </c>
      <c r="AC80">
        <v>0</v>
      </c>
      <c r="AD80">
        <v>0</v>
      </c>
      <c r="AF80">
        <v>1</v>
      </c>
      <c r="AG80">
        <v>2</v>
      </c>
      <c r="AH80">
        <v>1.0609</v>
      </c>
      <c r="AI80">
        <v>1400</v>
      </c>
      <c r="AJ80" t="s">
        <v>504</v>
      </c>
      <c r="AK80">
        <v>2970.52</v>
      </c>
      <c r="AL80">
        <v>277.85759718636587</v>
      </c>
      <c r="AP80">
        <v>1.092727</v>
      </c>
      <c r="AR80" t="s">
        <v>504</v>
      </c>
      <c r="AS80">
        <v>0</v>
      </c>
      <c r="AT80">
        <v>0</v>
      </c>
      <c r="AX80">
        <v>1.1255088100000001</v>
      </c>
      <c r="AZ80" t="s">
        <v>504</v>
      </c>
      <c r="BA80">
        <v>0</v>
      </c>
      <c r="BB80">
        <v>0</v>
      </c>
      <c r="BD80" s="142">
        <v>539.76503161596884</v>
      </c>
    </row>
    <row r="81" spans="1:56" x14ac:dyDescent="0.3">
      <c r="A81" t="s">
        <v>660</v>
      </c>
      <c r="B81" t="s">
        <v>498</v>
      </c>
      <c r="C81" t="s">
        <v>661</v>
      </c>
      <c r="D81" t="s">
        <v>207</v>
      </c>
      <c r="E81" t="s">
        <v>183</v>
      </c>
      <c r="F81" t="s">
        <v>178</v>
      </c>
      <c r="G81" t="s">
        <v>188</v>
      </c>
      <c r="H81" t="s">
        <v>666</v>
      </c>
      <c r="I81" t="s">
        <v>378</v>
      </c>
      <c r="J81" t="s">
        <v>662</v>
      </c>
      <c r="K81">
        <v>611100</v>
      </c>
      <c r="L81" t="s">
        <v>673</v>
      </c>
      <c r="N81" t="s">
        <v>674</v>
      </c>
      <c r="O81" t="s">
        <v>503</v>
      </c>
      <c r="Q81">
        <v>0.5</v>
      </c>
      <c r="R81">
        <v>12</v>
      </c>
      <c r="S81">
        <v>5500</v>
      </c>
      <c r="T81" t="s">
        <v>504</v>
      </c>
      <c r="U81">
        <v>33000</v>
      </c>
      <c r="V81">
        <v>3086.7661914917503</v>
      </c>
      <c r="X81">
        <v>0.5</v>
      </c>
      <c r="Y81">
        <v>12</v>
      </c>
      <c r="Z81">
        <v>1.03</v>
      </c>
      <c r="AA81">
        <v>5500</v>
      </c>
      <c r="AB81" t="s">
        <v>504</v>
      </c>
      <c r="AC81">
        <v>33990</v>
      </c>
      <c r="AD81">
        <v>3179.3691772365028</v>
      </c>
      <c r="AF81">
        <v>0.5</v>
      </c>
      <c r="AG81">
        <v>12</v>
      </c>
      <c r="AH81">
        <v>1.0609</v>
      </c>
      <c r="AI81">
        <v>5500</v>
      </c>
      <c r="AJ81" t="s">
        <v>504</v>
      </c>
      <c r="AK81">
        <v>35009.699999999997</v>
      </c>
      <c r="AL81">
        <v>3274.7502525535974</v>
      </c>
      <c r="AN81">
        <v>0.5</v>
      </c>
      <c r="AO81">
        <v>12</v>
      </c>
      <c r="AP81">
        <v>1.092727</v>
      </c>
      <c r="AQ81">
        <v>5500</v>
      </c>
      <c r="AR81" t="s">
        <v>504</v>
      </c>
      <c r="AS81">
        <v>36059.991000000002</v>
      </c>
      <c r="AT81">
        <v>3372.9927601302056</v>
      </c>
      <c r="AV81">
        <v>0.5</v>
      </c>
      <c r="AW81">
        <v>12</v>
      </c>
      <c r="AX81">
        <v>1.1255088100000001</v>
      </c>
      <c r="AY81">
        <v>5500</v>
      </c>
      <c r="AZ81" t="s">
        <v>504</v>
      </c>
      <c r="BA81">
        <v>37141.790730000001</v>
      </c>
      <c r="BB81">
        <v>3474.182542934112</v>
      </c>
      <c r="BD81" s="142">
        <v>16388.060924346169</v>
      </c>
    </row>
    <row r="82" spans="1:56" x14ac:dyDescent="0.3">
      <c r="A82" t="s">
        <v>660</v>
      </c>
      <c r="B82" t="s">
        <v>498</v>
      </c>
      <c r="C82" t="s">
        <v>661</v>
      </c>
      <c r="D82" t="s">
        <v>207</v>
      </c>
      <c r="E82" t="s">
        <v>183</v>
      </c>
      <c r="F82" t="s">
        <v>179</v>
      </c>
      <c r="G82" t="s">
        <v>165</v>
      </c>
      <c r="H82" t="s">
        <v>166</v>
      </c>
      <c r="I82" t="s">
        <v>378</v>
      </c>
      <c r="J82" t="s">
        <v>662</v>
      </c>
      <c r="K82">
        <v>620200</v>
      </c>
      <c r="L82" t="s">
        <v>543</v>
      </c>
      <c r="N82" t="s">
        <v>675</v>
      </c>
      <c r="O82" t="s">
        <v>545</v>
      </c>
      <c r="Q82">
        <v>0.25</v>
      </c>
      <c r="R82">
        <v>12</v>
      </c>
      <c r="S82">
        <v>16681</v>
      </c>
      <c r="T82" t="s">
        <v>504</v>
      </c>
      <c r="U82">
        <v>50043</v>
      </c>
      <c r="V82">
        <v>4680.9406218430804</v>
      </c>
      <c r="X82">
        <v>0.25</v>
      </c>
      <c r="Y82">
        <v>12</v>
      </c>
      <c r="Z82">
        <v>1.03</v>
      </c>
      <c r="AA82">
        <v>16681</v>
      </c>
      <c r="AB82" t="s">
        <v>504</v>
      </c>
      <c r="AC82">
        <v>51544.29</v>
      </c>
      <c r="AD82">
        <v>4821.3688404983732</v>
      </c>
      <c r="AF82">
        <v>0.25</v>
      </c>
      <c r="AG82">
        <v>12</v>
      </c>
      <c r="AH82">
        <v>1.0609</v>
      </c>
      <c r="AI82">
        <v>16681</v>
      </c>
      <c r="AJ82" t="s">
        <v>504</v>
      </c>
      <c r="AK82">
        <v>53090.618699999992</v>
      </c>
      <c r="AL82">
        <v>4966.009905713323</v>
      </c>
      <c r="AN82">
        <v>0.25</v>
      </c>
      <c r="AO82">
        <v>12</v>
      </c>
      <c r="AP82">
        <v>1.092727</v>
      </c>
      <c r="AQ82">
        <v>16681</v>
      </c>
      <c r="AR82" t="s">
        <v>504</v>
      </c>
      <c r="AS82">
        <v>54683.337261000001</v>
      </c>
      <c r="AT82">
        <v>5114.9902028847237</v>
      </c>
      <c r="AV82">
        <v>0.25</v>
      </c>
      <c r="AW82">
        <v>12</v>
      </c>
      <c r="AX82">
        <v>1.1255088100000001</v>
      </c>
      <c r="AY82">
        <v>16681</v>
      </c>
      <c r="AZ82" t="s">
        <v>504</v>
      </c>
      <c r="BA82">
        <v>56323.837378830001</v>
      </c>
      <c r="BB82">
        <v>5268.4399089712651</v>
      </c>
      <c r="BD82" s="142">
        <v>24851.749479910766</v>
      </c>
    </row>
    <row r="83" spans="1:56" x14ac:dyDescent="0.3">
      <c r="A83" t="s">
        <v>660</v>
      </c>
      <c r="B83" t="s">
        <v>498</v>
      </c>
      <c r="C83" t="s">
        <v>661</v>
      </c>
      <c r="D83" t="s">
        <v>207</v>
      </c>
      <c r="E83" t="s">
        <v>183</v>
      </c>
      <c r="F83" t="s">
        <v>179</v>
      </c>
      <c r="G83" t="s">
        <v>165</v>
      </c>
      <c r="H83" t="s">
        <v>166</v>
      </c>
      <c r="I83" t="s">
        <v>378</v>
      </c>
      <c r="J83" t="s">
        <v>662</v>
      </c>
      <c r="K83">
        <v>620200</v>
      </c>
      <c r="L83" t="s">
        <v>543</v>
      </c>
      <c r="N83" t="s">
        <v>676</v>
      </c>
      <c r="O83" t="s">
        <v>545</v>
      </c>
      <c r="Q83">
        <v>0.25</v>
      </c>
      <c r="R83">
        <v>12</v>
      </c>
      <c r="S83">
        <v>15197</v>
      </c>
      <c r="T83" t="s">
        <v>504</v>
      </c>
      <c r="U83">
        <v>45591</v>
      </c>
      <c r="V83">
        <v>4264.5078011000114</v>
      </c>
      <c r="X83">
        <v>0.25</v>
      </c>
      <c r="Y83">
        <v>12</v>
      </c>
      <c r="Z83">
        <v>1.03</v>
      </c>
      <c r="AA83">
        <v>15197</v>
      </c>
      <c r="AB83" t="s">
        <v>504</v>
      </c>
      <c r="AC83">
        <v>46958.729999999996</v>
      </c>
      <c r="AD83">
        <v>4392.4430351330111</v>
      </c>
      <c r="AF83">
        <v>0.25</v>
      </c>
      <c r="AG83">
        <v>12</v>
      </c>
      <c r="AH83">
        <v>1.0609</v>
      </c>
      <c r="AI83">
        <v>15197</v>
      </c>
      <c r="AJ83" t="s">
        <v>504</v>
      </c>
      <c r="AK83">
        <v>48367.491899999994</v>
      </c>
      <c r="AL83">
        <v>4524.2163261870019</v>
      </c>
      <c r="AN83">
        <v>0.25</v>
      </c>
      <c r="AO83">
        <v>12</v>
      </c>
      <c r="AP83">
        <v>1.092727</v>
      </c>
      <c r="AQ83">
        <v>15197</v>
      </c>
      <c r="AR83" t="s">
        <v>504</v>
      </c>
      <c r="AS83">
        <v>49818.516657</v>
      </c>
      <c r="AT83">
        <v>4659.9428159726122</v>
      </c>
      <c r="AV83">
        <v>0.25</v>
      </c>
      <c r="AW83">
        <v>12</v>
      </c>
      <c r="AX83">
        <v>1.1255088100000001</v>
      </c>
      <c r="AY83">
        <v>15197</v>
      </c>
      <c r="AZ83" t="s">
        <v>504</v>
      </c>
      <c r="BA83">
        <v>51313.072156710004</v>
      </c>
      <c r="BB83">
        <v>4799.7411004517908</v>
      </c>
      <c r="BD83" s="142">
        <v>22640.851078844429</v>
      </c>
    </row>
    <row r="84" spans="1:56" x14ac:dyDescent="0.3">
      <c r="A84" t="s">
        <v>660</v>
      </c>
      <c r="B84" t="s">
        <v>498</v>
      </c>
      <c r="C84" t="s">
        <v>661</v>
      </c>
      <c r="D84" t="s">
        <v>207</v>
      </c>
      <c r="E84" t="s">
        <v>183</v>
      </c>
      <c r="F84" t="s">
        <v>179</v>
      </c>
      <c r="G84" t="s">
        <v>165</v>
      </c>
      <c r="H84" t="s">
        <v>166</v>
      </c>
      <c r="I84" t="s">
        <v>378</v>
      </c>
      <c r="J84" t="s">
        <v>662</v>
      </c>
      <c r="K84">
        <v>620200</v>
      </c>
      <c r="L84" t="s">
        <v>543</v>
      </c>
      <c r="N84" t="s">
        <v>677</v>
      </c>
      <c r="O84" t="s">
        <v>545</v>
      </c>
      <c r="Q84">
        <v>1</v>
      </c>
      <c r="R84">
        <v>12</v>
      </c>
      <c r="S84">
        <v>14388</v>
      </c>
      <c r="T84" t="s">
        <v>504</v>
      </c>
      <c r="U84">
        <v>172656</v>
      </c>
      <c r="V84">
        <v>16149.960713884837</v>
      </c>
      <c r="X84">
        <v>1</v>
      </c>
      <c r="Y84">
        <v>12</v>
      </c>
      <c r="Z84">
        <v>1.03</v>
      </c>
      <c r="AA84">
        <v>14388</v>
      </c>
      <c r="AB84" t="s">
        <v>504</v>
      </c>
      <c r="AC84">
        <v>177835.68</v>
      </c>
      <c r="AD84">
        <v>16634.459535301379</v>
      </c>
      <c r="AF84">
        <v>1</v>
      </c>
      <c r="AG84">
        <v>12</v>
      </c>
      <c r="AH84">
        <v>1.0609</v>
      </c>
      <c r="AI84">
        <v>14388</v>
      </c>
      <c r="AJ84" t="s">
        <v>504</v>
      </c>
      <c r="AK84">
        <v>183170.75039999999</v>
      </c>
      <c r="AL84">
        <v>17133.493321360424</v>
      </c>
      <c r="AN84">
        <v>1</v>
      </c>
      <c r="AO84">
        <v>12</v>
      </c>
      <c r="AP84">
        <v>1.092727</v>
      </c>
      <c r="AQ84">
        <v>14388</v>
      </c>
      <c r="AR84" t="s">
        <v>504</v>
      </c>
      <c r="AS84">
        <v>188665.87291199999</v>
      </c>
      <c r="AT84">
        <v>17647.498121001234</v>
      </c>
      <c r="AV84">
        <v>1</v>
      </c>
      <c r="AW84">
        <v>12</v>
      </c>
      <c r="AX84">
        <v>1.1255088100000001</v>
      </c>
      <c r="AY84">
        <v>14388</v>
      </c>
      <c r="AZ84" t="s">
        <v>504</v>
      </c>
      <c r="BA84">
        <v>194325.84909936</v>
      </c>
      <c r="BB84">
        <v>18176.923064631272</v>
      </c>
      <c r="BD84" s="142">
        <v>85742.334756179145</v>
      </c>
    </row>
    <row r="85" spans="1:56" x14ac:dyDescent="0.3">
      <c r="A85" t="s">
        <v>660</v>
      </c>
      <c r="B85" t="s">
        <v>498</v>
      </c>
      <c r="C85" t="s">
        <v>661</v>
      </c>
      <c r="D85" t="s">
        <v>207</v>
      </c>
      <c r="E85" t="s">
        <v>183</v>
      </c>
      <c r="F85" t="s">
        <v>178</v>
      </c>
      <c r="G85" t="s">
        <v>188</v>
      </c>
      <c r="H85" t="s">
        <v>666</v>
      </c>
      <c r="I85" t="s">
        <v>378</v>
      </c>
      <c r="J85" t="s">
        <v>662</v>
      </c>
      <c r="K85">
        <v>611300</v>
      </c>
      <c r="L85" t="s">
        <v>539</v>
      </c>
      <c r="N85" t="s">
        <v>678</v>
      </c>
      <c r="O85" t="s">
        <v>545</v>
      </c>
      <c r="Q85">
        <v>0.5</v>
      </c>
      <c r="R85">
        <v>12</v>
      </c>
      <c r="S85">
        <v>600</v>
      </c>
      <c r="T85" t="s">
        <v>504</v>
      </c>
      <c r="U85">
        <v>3600</v>
      </c>
      <c r="V85">
        <v>336.73812998091819</v>
      </c>
      <c r="X85">
        <v>0.5</v>
      </c>
      <c r="Y85">
        <v>12</v>
      </c>
      <c r="Z85">
        <v>1.03</v>
      </c>
      <c r="AA85">
        <v>600</v>
      </c>
      <c r="AB85" t="s">
        <v>504</v>
      </c>
      <c r="AC85">
        <v>3708</v>
      </c>
      <c r="AD85">
        <v>346.84027388034576</v>
      </c>
      <c r="AF85">
        <v>0.5</v>
      </c>
      <c r="AG85">
        <v>12</v>
      </c>
      <c r="AH85">
        <v>1.0609</v>
      </c>
      <c r="AI85">
        <v>600</v>
      </c>
      <c r="AJ85" t="s">
        <v>504</v>
      </c>
      <c r="AK85">
        <v>3819.24</v>
      </c>
      <c r="AL85">
        <v>357.24548209675606</v>
      </c>
      <c r="AN85">
        <v>0.5</v>
      </c>
      <c r="AO85">
        <v>12</v>
      </c>
      <c r="AP85">
        <v>1.092727</v>
      </c>
      <c r="AQ85">
        <v>600</v>
      </c>
      <c r="AR85" t="s">
        <v>504</v>
      </c>
      <c r="AS85">
        <v>3933.8172</v>
      </c>
      <c r="AT85">
        <v>367.96284655965877</v>
      </c>
      <c r="AV85">
        <v>0.5</v>
      </c>
      <c r="AW85">
        <v>12</v>
      </c>
      <c r="AX85">
        <v>1.1255088100000001</v>
      </c>
      <c r="AY85">
        <v>600</v>
      </c>
      <c r="AZ85" t="s">
        <v>504</v>
      </c>
      <c r="BA85">
        <v>4051.8317160000001</v>
      </c>
      <c r="BB85">
        <v>379.00173195644857</v>
      </c>
      <c r="BD85" s="142">
        <v>1787.7884644741271</v>
      </c>
    </row>
    <row r="86" spans="1:56" x14ac:dyDescent="0.3">
      <c r="A86" t="s">
        <v>660</v>
      </c>
      <c r="B86" t="s">
        <v>498</v>
      </c>
      <c r="C86" t="s">
        <v>661</v>
      </c>
      <c r="D86" t="s">
        <v>207</v>
      </c>
      <c r="E86" t="s">
        <v>183</v>
      </c>
      <c r="F86" t="s">
        <v>178</v>
      </c>
      <c r="G86" t="s">
        <v>161</v>
      </c>
      <c r="H86" t="s">
        <v>162</v>
      </c>
      <c r="I86" t="s">
        <v>215</v>
      </c>
      <c r="J86" t="s">
        <v>679</v>
      </c>
      <c r="K86">
        <v>617000</v>
      </c>
      <c r="L86" t="s">
        <v>564</v>
      </c>
      <c r="N86" t="s">
        <v>680</v>
      </c>
      <c r="O86" t="s">
        <v>503</v>
      </c>
      <c r="Q86">
        <v>1</v>
      </c>
      <c r="R86">
        <v>1</v>
      </c>
      <c r="S86">
        <v>15000</v>
      </c>
      <c r="T86" t="s">
        <v>504</v>
      </c>
      <c r="U86">
        <v>15000</v>
      </c>
      <c r="V86">
        <v>1403.075541587159</v>
      </c>
      <c r="Z86">
        <v>1.03</v>
      </c>
      <c r="AB86" t="s">
        <v>504</v>
      </c>
      <c r="AC86">
        <v>0</v>
      </c>
      <c r="AD86">
        <v>0</v>
      </c>
      <c r="AF86">
        <v>1</v>
      </c>
      <c r="AG86">
        <v>1</v>
      </c>
      <c r="AH86">
        <v>1.0609</v>
      </c>
      <c r="AI86">
        <v>15000</v>
      </c>
      <c r="AJ86" t="s">
        <v>504</v>
      </c>
      <c r="AK86">
        <v>15913.5</v>
      </c>
      <c r="AL86">
        <v>1488.5228420698172</v>
      </c>
      <c r="AP86">
        <v>1.092727</v>
      </c>
      <c r="AR86" t="s">
        <v>504</v>
      </c>
      <c r="AS86">
        <v>0</v>
      </c>
      <c r="AT86">
        <v>0</v>
      </c>
      <c r="AX86">
        <v>1.1255088100000001</v>
      </c>
      <c r="AZ86" t="s">
        <v>504</v>
      </c>
      <c r="BA86">
        <v>0</v>
      </c>
      <c r="BB86">
        <v>0</v>
      </c>
      <c r="BD86" s="142">
        <v>2891.5983836569762</v>
      </c>
    </row>
    <row r="87" spans="1:56" x14ac:dyDescent="0.3">
      <c r="A87" t="s">
        <v>660</v>
      </c>
      <c r="B87" t="s">
        <v>498</v>
      </c>
      <c r="C87" t="s">
        <v>661</v>
      </c>
      <c r="D87" t="s">
        <v>207</v>
      </c>
      <c r="E87" t="s">
        <v>183</v>
      </c>
      <c r="F87" t="s">
        <v>178</v>
      </c>
      <c r="G87" t="s">
        <v>161</v>
      </c>
      <c r="H87" t="s">
        <v>162</v>
      </c>
      <c r="I87" t="s">
        <v>215</v>
      </c>
      <c r="J87" t="s">
        <v>679</v>
      </c>
      <c r="K87">
        <v>616800</v>
      </c>
      <c r="L87" t="s">
        <v>560</v>
      </c>
      <c r="N87" t="s">
        <v>681</v>
      </c>
      <c r="O87" t="s">
        <v>503</v>
      </c>
      <c r="Q87">
        <v>6</v>
      </c>
      <c r="R87">
        <v>3</v>
      </c>
      <c r="S87">
        <v>550</v>
      </c>
      <c r="T87" t="s">
        <v>504</v>
      </c>
      <c r="U87">
        <v>9900</v>
      </c>
      <c r="V87">
        <v>926.02985744752505</v>
      </c>
      <c r="Z87">
        <v>1.03</v>
      </c>
      <c r="AB87" t="s">
        <v>504</v>
      </c>
      <c r="AC87">
        <v>0</v>
      </c>
      <c r="AD87">
        <v>0</v>
      </c>
      <c r="AF87">
        <v>6</v>
      </c>
      <c r="AG87">
        <v>3</v>
      </c>
      <c r="AH87">
        <v>1.0609</v>
      </c>
      <c r="AI87">
        <v>550</v>
      </c>
      <c r="AJ87" t="s">
        <v>504</v>
      </c>
      <c r="AK87">
        <v>10502.91</v>
      </c>
      <c r="AL87">
        <v>982.42507576607932</v>
      </c>
      <c r="AP87">
        <v>1.092727</v>
      </c>
      <c r="AR87" t="s">
        <v>504</v>
      </c>
      <c r="AS87">
        <v>0</v>
      </c>
      <c r="AT87">
        <v>0</v>
      </c>
      <c r="AX87">
        <v>1.1255088100000001</v>
      </c>
      <c r="AZ87" t="s">
        <v>504</v>
      </c>
      <c r="BA87">
        <v>0</v>
      </c>
      <c r="BB87">
        <v>0</v>
      </c>
      <c r="BD87" s="142">
        <v>1908.4549332136044</v>
      </c>
    </row>
    <row r="88" spans="1:56" x14ac:dyDescent="0.3">
      <c r="A88" t="s">
        <v>660</v>
      </c>
      <c r="B88" t="s">
        <v>498</v>
      </c>
      <c r="C88" t="s">
        <v>661</v>
      </c>
      <c r="D88" t="s">
        <v>207</v>
      </c>
      <c r="E88" t="s">
        <v>183</v>
      </c>
      <c r="F88" t="s">
        <v>178</v>
      </c>
      <c r="G88" t="s">
        <v>161</v>
      </c>
      <c r="H88" t="s">
        <v>162</v>
      </c>
      <c r="I88" t="s">
        <v>215</v>
      </c>
      <c r="J88" t="s">
        <v>679</v>
      </c>
      <c r="K88">
        <v>614500</v>
      </c>
      <c r="L88" t="s">
        <v>557</v>
      </c>
      <c r="N88" t="s">
        <v>682</v>
      </c>
      <c r="O88" t="s">
        <v>503</v>
      </c>
      <c r="Q88">
        <v>6</v>
      </c>
      <c r="R88">
        <v>16</v>
      </c>
      <c r="S88">
        <v>250</v>
      </c>
      <c r="T88" t="s">
        <v>504</v>
      </c>
      <c r="U88">
        <v>24000</v>
      </c>
      <c r="V88">
        <v>2244.9208665394544</v>
      </c>
      <c r="Z88">
        <v>1.03</v>
      </c>
      <c r="AB88" t="s">
        <v>504</v>
      </c>
      <c r="AC88">
        <v>0</v>
      </c>
      <c r="AD88">
        <v>0</v>
      </c>
      <c r="AF88">
        <v>6</v>
      </c>
      <c r="AG88">
        <v>16</v>
      </c>
      <c r="AH88">
        <v>1.0609</v>
      </c>
      <c r="AI88">
        <v>250</v>
      </c>
      <c r="AJ88" t="s">
        <v>504</v>
      </c>
      <c r="AK88">
        <v>25461.599999999999</v>
      </c>
      <c r="AL88">
        <v>2381.6365473117071</v>
      </c>
      <c r="AP88">
        <v>1.092727</v>
      </c>
      <c r="AR88" t="s">
        <v>504</v>
      </c>
      <c r="AS88">
        <v>0</v>
      </c>
      <c r="AT88">
        <v>0</v>
      </c>
      <c r="AX88">
        <v>1.1255088100000001</v>
      </c>
      <c r="AZ88" t="s">
        <v>504</v>
      </c>
      <c r="BA88">
        <v>0</v>
      </c>
      <c r="BB88">
        <v>0</v>
      </c>
      <c r="BD88" s="142">
        <v>4626.557413851162</v>
      </c>
    </row>
    <row r="89" spans="1:56" x14ac:dyDescent="0.3">
      <c r="A89" t="s">
        <v>660</v>
      </c>
      <c r="B89" t="s">
        <v>498</v>
      </c>
      <c r="C89" t="s">
        <v>661</v>
      </c>
      <c r="D89" t="s">
        <v>207</v>
      </c>
      <c r="E89" t="s">
        <v>183</v>
      </c>
      <c r="F89" t="s">
        <v>178</v>
      </c>
      <c r="G89" t="s">
        <v>161</v>
      </c>
      <c r="H89" t="s">
        <v>162</v>
      </c>
      <c r="I89" t="s">
        <v>215</v>
      </c>
      <c r="J89" t="s">
        <v>679</v>
      </c>
      <c r="K89">
        <v>614300</v>
      </c>
      <c r="L89" t="s">
        <v>552</v>
      </c>
      <c r="N89" t="s">
        <v>683</v>
      </c>
      <c r="O89" t="s">
        <v>503</v>
      </c>
      <c r="Q89">
        <v>1</v>
      </c>
      <c r="R89">
        <v>5</v>
      </c>
      <c r="S89">
        <v>2000</v>
      </c>
      <c r="T89" t="s">
        <v>504</v>
      </c>
      <c r="U89">
        <v>10000</v>
      </c>
      <c r="V89">
        <v>935.38369439143946</v>
      </c>
      <c r="Z89">
        <v>1.03</v>
      </c>
      <c r="AB89" t="s">
        <v>504</v>
      </c>
      <c r="AC89">
        <v>0</v>
      </c>
      <c r="AD89">
        <v>0</v>
      </c>
      <c r="AF89">
        <v>1</v>
      </c>
      <c r="AG89">
        <v>5</v>
      </c>
      <c r="AH89">
        <v>1.0609</v>
      </c>
      <c r="AI89">
        <v>2000</v>
      </c>
      <c r="AJ89" t="s">
        <v>504</v>
      </c>
      <c r="AK89">
        <v>10609</v>
      </c>
      <c r="AL89">
        <v>992.34856137987811</v>
      </c>
      <c r="AP89">
        <v>1.092727</v>
      </c>
      <c r="AR89" t="s">
        <v>504</v>
      </c>
      <c r="AS89">
        <v>0</v>
      </c>
      <c r="AT89">
        <v>0</v>
      </c>
      <c r="AX89">
        <v>1.1255088100000001</v>
      </c>
      <c r="AZ89" t="s">
        <v>504</v>
      </c>
      <c r="BA89">
        <v>0</v>
      </c>
      <c r="BB89">
        <v>0</v>
      </c>
      <c r="BD89" s="142">
        <v>1927.7322557713176</v>
      </c>
    </row>
    <row r="90" spans="1:56" x14ac:dyDescent="0.3">
      <c r="A90" t="s">
        <v>660</v>
      </c>
      <c r="B90" t="s">
        <v>498</v>
      </c>
      <c r="C90" t="s">
        <v>661</v>
      </c>
      <c r="D90" t="s">
        <v>207</v>
      </c>
      <c r="E90" t="s">
        <v>183</v>
      </c>
      <c r="F90" t="s">
        <v>178</v>
      </c>
      <c r="G90" t="s">
        <v>161</v>
      </c>
      <c r="H90" t="s">
        <v>162</v>
      </c>
      <c r="I90" t="s">
        <v>215</v>
      </c>
      <c r="J90" t="s">
        <v>679</v>
      </c>
      <c r="K90">
        <v>612100</v>
      </c>
      <c r="L90" t="s">
        <v>522</v>
      </c>
      <c r="N90" t="s">
        <v>684</v>
      </c>
      <c r="O90" t="s">
        <v>503</v>
      </c>
      <c r="Q90">
        <v>1</v>
      </c>
      <c r="R90">
        <v>1</v>
      </c>
      <c r="S90">
        <v>1500</v>
      </c>
      <c r="T90" t="s">
        <v>504</v>
      </c>
      <c r="U90">
        <v>1500</v>
      </c>
      <c r="V90">
        <v>140.3075541587159</v>
      </c>
      <c r="Z90">
        <v>1.03</v>
      </c>
      <c r="AB90" t="s">
        <v>504</v>
      </c>
      <c r="AC90">
        <v>0</v>
      </c>
      <c r="AD90">
        <v>0</v>
      </c>
      <c r="AF90">
        <v>1</v>
      </c>
      <c r="AG90">
        <v>1</v>
      </c>
      <c r="AH90">
        <v>1.0609</v>
      </c>
      <c r="AI90">
        <v>1500</v>
      </c>
      <c r="AJ90" t="s">
        <v>504</v>
      </c>
      <c r="AK90">
        <v>1591.35</v>
      </c>
      <c r="AL90">
        <v>148.85228420698169</v>
      </c>
      <c r="AP90">
        <v>1.092727</v>
      </c>
      <c r="AR90" t="s">
        <v>504</v>
      </c>
      <c r="AS90">
        <v>0</v>
      </c>
      <c r="AT90">
        <v>0</v>
      </c>
      <c r="AX90">
        <v>1.1255088100000001</v>
      </c>
      <c r="AZ90" t="s">
        <v>504</v>
      </c>
      <c r="BA90">
        <v>0</v>
      </c>
      <c r="BB90">
        <v>0</v>
      </c>
      <c r="BD90" s="142">
        <v>289.15983836569762</v>
      </c>
    </row>
    <row r="91" spans="1:56" x14ac:dyDescent="0.3">
      <c r="A91" t="s">
        <v>660</v>
      </c>
      <c r="B91" t="s">
        <v>498</v>
      </c>
      <c r="C91" t="s">
        <v>661</v>
      </c>
      <c r="D91" t="s">
        <v>207</v>
      </c>
      <c r="E91" t="s">
        <v>183</v>
      </c>
      <c r="F91" t="s">
        <v>178</v>
      </c>
      <c r="G91" t="s">
        <v>159</v>
      </c>
      <c r="H91" t="s">
        <v>160</v>
      </c>
      <c r="I91" t="s">
        <v>215</v>
      </c>
      <c r="J91" t="s">
        <v>679</v>
      </c>
      <c r="K91">
        <v>616900</v>
      </c>
      <c r="L91" t="s">
        <v>654</v>
      </c>
      <c r="N91" t="s">
        <v>685</v>
      </c>
      <c r="O91" t="s">
        <v>503</v>
      </c>
      <c r="Q91">
        <v>6</v>
      </c>
      <c r="R91">
        <v>3</v>
      </c>
      <c r="S91">
        <v>200</v>
      </c>
      <c r="T91" t="s">
        <v>504</v>
      </c>
      <c r="U91">
        <v>3600</v>
      </c>
      <c r="V91">
        <v>336.73812998091819</v>
      </c>
      <c r="Z91">
        <v>1.03</v>
      </c>
      <c r="AB91" t="s">
        <v>504</v>
      </c>
      <c r="AC91">
        <v>0</v>
      </c>
      <c r="AD91">
        <v>0</v>
      </c>
      <c r="AF91">
        <v>6</v>
      </c>
      <c r="AG91">
        <v>3</v>
      </c>
      <c r="AH91">
        <v>1.0609</v>
      </c>
      <c r="AI91">
        <v>200</v>
      </c>
      <c r="AJ91" t="s">
        <v>504</v>
      </c>
      <c r="AK91">
        <v>3819.24</v>
      </c>
      <c r="AL91">
        <v>357.24548209675606</v>
      </c>
      <c r="AP91">
        <v>1.092727</v>
      </c>
      <c r="AR91" t="s">
        <v>504</v>
      </c>
      <c r="AS91">
        <v>0</v>
      </c>
      <c r="AT91">
        <v>0</v>
      </c>
      <c r="AX91">
        <v>1.1255088100000001</v>
      </c>
      <c r="AZ91" t="s">
        <v>504</v>
      </c>
      <c r="BA91">
        <v>0</v>
      </c>
      <c r="BB91">
        <v>0</v>
      </c>
      <c r="BD91" s="142">
        <v>693.98361207767425</v>
      </c>
    </row>
    <row r="92" spans="1:56" x14ac:dyDescent="0.3">
      <c r="A92" t="s">
        <v>660</v>
      </c>
      <c r="B92" t="s">
        <v>498</v>
      </c>
      <c r="C92" t="s">
        <v>661</v>
      </c>
      <c r="D92" t="s">
        <v>207</v>
      </c>
      <c r="E92" t="s">
        <v>183</v>
      </c>
      <c r="F92" t="s">
        <v>178</v>
      </c>
      <c r="G92" t="s">
        <v>161</v>
      </c>
      <c r="H92" t="s">
        <v>162</v>
      </c>
      <c r="I92" t="s">
        <v>686</v>
      </c>
      <c r="J92" t="s">
        <v>687</v>
      </c>
      <c r="K92">
        <v>617000</v>
      </c>
      <c r="L92" t="s">
        <v>564</v>
      </c>
      <c r="N92" t="s">
        <v>688</v>
      </c>
      <c r="O92" t="s">
        <v>503</v>
      </c>
      <c r="T92" t="s">
        <v>504</v>
      </c>
      <c r="U92">
        <v>0</v>
      </c>
      <c r="V92">
        <v>0</v>
      </c>
      <c r="X92">
        <v>1</v>
      </c>
      <c r="Y92">
        <v>1</v>
      </c>
      <c r="Z92">
        <v>1.03</v>
      </c>
      <c r="AA92">
        <v>15000</v>
      </c>
      <c r="AB92" t="s">
        <v>504</v>
      </c>
      <c r="AC92">
        <v>15450</v>
      </c>
      <c r="AD92">
        <v>1445.1678078347738</v>
      </c>
      <c r="AF92">
        <v>1</v>
      </c>
      <c r="AG92">
        <v>1</v>
      </c>
      <c r="AH92">
        <v>1.0609</v>
      </c>
      <c r="AI92">
        <v>15000</v>
      </c>
      <c r="AJ92" t="s">
        <v>504</v>
      </c>
      <c r="AK92">
        <v>15913.5</v>
      </c>
      <c r="AL92">
        <v>1488.5228420698172</v>
      </c>
      <c r="AN92">
        <v>1</v>
      </c>
      <c r="AO92">
        <v>1</v>
      </c>
      <c r="AP92">
        <v>1.092727</v>
      </c>
      <c r="AQ92">
        <v>15000</v>
      </c>
      <c r="AR92" t="s">
        <v>504</v>
      </c>
      <c r="AS92">
        <v>16390.904999999999</v>
      </c>
      <c r="AT92">
        <v>1533.1785273319115</v>
      </c>
      <c r="AX92">
        <v>1.1255088100000001</v>
      </c>
      <c r="AZ92" t="s">
        <v>504</v>
      </c>
      <c r="BA92">
        <v>0</v>
      </c>
      <c r="BB92">
        <v>0</v>
      </c>
      <c r="BD92" s="142">
        <v>4466.8691772365028</v>
      </c>
    </row>
    <row r="93" spans="1:56" x14ac:dyDescent="0.3">
      <c r="A93" t="s">
        <v>660</v>
      </c>
      <c r="B93" t="s">
        <v>498</v>
      </c>
      <c r="C93" t="s">
        <v>661</v>
      </c>
      <c r="D93" t="s">
        <v>207</v>
      </c>
      <c r="E93" t="s">
        <v>183</v>
      </c>
      <c r="F93" t="s">
        <v>178</v>
      </c>
      <c r="G93" t="s">
        <v>161</v>
      </c>
      <c r="H93" t="s">
        <v>162</v>
      </c>
      <c r="I93" t="s">
        <v>686</v>
      </c>
      <c r="J93" t="s">
        <v>687</v>
      </c>
      <c r="K93">
        <v>616800</v>
      </c>
      <c r="L93" t="s">
        <v>560</v>
      </c>
      <c r="N93" t="s">
        <v>689</v>
      </c>
      <c r="O93" t="s">
        <v>503</v>
      </c>
      <c r="T93" t="s">
        <v>504</v>
      </c>
      <c r="U93">
        <v>0</v>
      </c>
      <c r="V93">
        <v>0</v>
      </c>
      <c r="X93">
        <v>6</v>
      </c>
      <c r="Y93">
        <v>3</v>
      </c>
      <c r="Z93">
        <v>1.03</v>
      </c>
      <c r="AA93">
        <v>550</v>
      </c>
      <c r="AB93" t="s">
        <v>504</v>
      </c>
      <c r="AC93">
        <v>10197</v>
      </c>
      <c r="AD93">
        <v>953.81075317095076</v>
      </c>
      <c r="AF93">
        <v>6</v>
      </c>
      <c r="AG93">
        <v>3</v>
      </c>
      <c r="AH93">
        <v>1.0609</v>
      </c>
      <c r="AI93">
        <v>550</v>
      </c>
      <c r="AJ93" t="s">
        <v>504</v>
      </c>
      <c r="AK93">
        <v>10502.91</v>
      </c>
      <c r="AL93">
        <v>982.42507576607932</v>
      </c>
      <c r="AN93">
        <v>6</v>
      </c>
      <c r="AO93">
        <v>3</v>
      </c>
      <c r="AP93">
        <v>1.092727</v>
      </c>
      <c r="AQ93">
        <v>550</v>
      </c>
      <c r="AR93" t="s">
        <v>504</v>
      </c>
      <c r="AS93">
        <v>10817.997300000001</v>
      </c>
      <c r="AT93">
        <v>1011.8978280390618</v>
      </c>
      <c r="AX93">
        <v>1.1255088100000001</v>
      </c>
      <c r="AZ93" t="s">
        <v>504</v>
      </c>
      <c r="BA93">
        <v>0</v>
      </c>
      <c r="BB93">
        <v>0</v>
      </c>
      <c r="BD93" s="142">
        <v>2948.133656976092</v>
      </c>
    </row>
    <row r="94" spans="1:56" x14ac:dyDescent="0.3">
      <c r="A94" t="s">
        <v>660</v>
      </c>
      <c r="B94" t="s">
        <v>498</v>
      </c>
      <c r="C94" t="s">
        <v>661</v>
      </c>
      <c r="D94" t="s">
        <v>207</v>
      </c>
      <c r="E94" t="s">
        <v>183</v>
      </c>
      <c r="F94" t="s">
        <v>178</v>
      </c>
      <c r="G94" t="s">
        <v>161</v>
      </c>
      <c r="H94" t="s">
        <v>162</v>
      </c>
      <c r="I94" t="s">
        <v>686</v>
      </c>
      <c r="J94" t="s">
        <v>687</v>
      </c>
      <c r="K94">
        <v>614500</v>
      </c>
      <c r="L94" t="s">
        <v>557</v>
      </c>
      <c r="N94" t="s">
        <v>690</v>
      </c>
      <c r="O94" t="s">
        <v>503</v>
      </c>
      <c r="T94" t="s">
        <v>504</v>
      </c>
      <c r="U94">
        <v>0</v>
      </c>
      <c r="V94">
        <v>0</v>
      </c>
      <c r="X94">
        <v>6</v>
      </c>
      <c r="Y94">
        <v>16</v>
      </c>
      <c r="Z94">
        <v>1.03</v>
      </c>
      <c r="AA94">
        <v>250</v>
      </c>
      <c r="AB94" t="s">
        <v>504</v>
      </c>
      <c r="AC94">
        <v>24720</v>
      </c>
      <c r="AD94">
        <v>2312.2684925356384</v>
      </c>
      <c r="AF94">
        <v>6</v>
      </c>
      <c r="AG94">
        <v>16</v>
      </c>
      <c r="AH94">
        <v>1.0609</v>
      </c>
      <c r="AI94">
        <v>250</v>
      </c>
      <c r="AJ94" t="s">
        <v>504</v>
      </c>
      <c r="AK94">
        <v>25461.599999999999</v>
      </c>
      <c r="AL94">
        <v>2381.6365473117071</v>
      </c>
      <c r="AN94">
        <v>6</v>
      </c>
      <c r="AO94">
        <v>16</v>
      </c>
      <c r="AP94">
        <v>1.092727</v>
      </c>
      <c r="AQ94">
        <v>250</v>
      </c>
      <c r="AR94" t="s">
        <v>504</v>
      </c>
      <c r="AS94">
        <v>26225.448</v>
      </c>
      <c r="AT94">
        <v>2453.0856437310586</v>
      </c>
      <c r="AX94">
        <v>1.1255088100000001</v>
      </c>
      <c r="AZ94" t="s">
        <v>504</v>
      </c>
      <c r="BA94">
        <v>0</v>
      </c>
      <c r="BB94">
        <v>0</v>
      </c>
      <c r="BD94" s="142">
        <v>7146.9906835784041</v>
      </c>
    </row>
    <row r="95" spans="1:56" x14ac:dyDescent="0.3">
      <c r="A95" t="s">
        <v>660</v>
      </c>
      <c r="B95" t="s">
        <v>498</v>
      </c>
      <c r="C95" t="s">
        <v>661</v>
      </c>
      <c r="D95" t="s">
        <v>207</v>
      </c>
      <c r="E95" t="s">
        <v>183</v>
      </c>
      <c r="F95" t="s">
        <v>178</v>
      </c>
      <c r="G95" t="s">
        <v>161</v>
      </c>
      <c r="H95" t="s">
        <v>162</v>
      </c>
      <c r="I95" t="s">
        <v>686</v>
      </c>
      <c r="J95" t="s">
        <v>687</v>
      </c>
      <c r="K95">
        <v>614300</v>
      </c>
      <c r="L95" t="s">
        <v>552</v>
      </c>
      <c r="N95" t="s">
        <v>691</v>
      </c>
      <c r="O95" t="s">
        <v>503</v>
      </c>
      <c r="T95" t="s">
        <v>504</v>
      </c>
      <c r="U95">
        <v>0</v>
      </c>
      <c r="V95">
        <v>0</v>
      </c>
      <c r="X95">
        <v>6</v>
      </c>
      <c r="Y95">
        <v>5</v>
      </c>
      <c r="Z95">
        <v>1.03</v>
      </c>
      <c r="AA95">
        <v>2000</v>
      </c>
      <c r="AB95" t="s">
        <v>504</v>
      </c>
      <c r="AC95">
        <v>61800.000000000007</v>
      </c>
      <c r="AD95">
        <v>5780.6712313390963</v>
      </c>
      <c r="AF95">
        <v>1</v>
      </c>
      <c r="AG95">
        <v>5</v>
      </c>
      <c r="AH95">
        <v>1.0609</v>
      </c>
      <c r="AI95">
        <v>2000</v>
      </c>
      <c r="AJ95" t="s">
        <v>504</v>
      </c>
      <c r="AK95">
        <v>10609</v>
      </c>
      <c r="AL95">
        <v>992.34856137987811</v>
      </c>
      <c r="AN95">
        <v>1</v>
      </c>
      <c r="AO95">
        <v>5</v>
      </c>
      <c r="AP95">
        <v>1.092727</v>
      </c>
      <c r="AQ95">
        <v>2000</v>
      </c>
      <c r="AR95" t="s">
        <v>504</v>
      </c>
      <c r="AS95">
        <v>10927.27</v>
      </c>
      <c r="AT95">
        <v>1022.1190182212745</v>
      </c>
      <c r="AX95">
        <v>1.1255088100000001</v>
      </c>
      <c r="AZ95" t="s">
        <v>504</v>
      </c>
      <c r="BA95">
        <v>0</v>
      </c>
      <c r="BB95">
        <v>0</v>
      </c>
      <c r="BD95" s="142">
        <v>7795.1388109402487</v>
      </c>
    </row>
    <row r="96" spans="1:56" x14ac:dyDescent="0.3">
      <c r="A96" t="s">
        <v>660</v>
      </c>
      <c r="B96" t="s">
        <v>498</v>
      </c>
      <c r="C96" t="s">
        <v>661</v>
      </c>
      <c r="D96" t="s">
        <v>207</v>
      </c>
      <c r="E96" t="s">
        <v>183</v>
      </c>
      <c r="F96" t="s">
        <v>178</v>
      </c>
      <c r="G96" t="s">
        <v>161</v>
      </c>
      <c r="H96" t="s">
        <v>162</v>
      </c>
      <c r="I96" t="s">
        <v>686</v>
      </c>
      <c r="J96" t="s">
        <v>687</v>
      </c>
      <c r="K96">
        <v>612100</v>
      </c>
      <c r="L96" t="s">
        <v>522</v>
      </c>
      <c r="N96" t="s">
        <v>684</v>
      </c>
      <c r="O96" t="s">
        <v>503</v>
      </c>
      <c r="T96" t="s">
        <v>504</v>
      </c>
      <c r="U96">
        <v>0</v>
      </c>
      <c r="V96">
        <v>0</v>
      </c>
      <c r="X96">
        <v>1</v>
      </c>
      <c r="Y96">
        <v>1</v>
      </c>
      <c r="Z96">
        <v>1.03</v>
      </c>
      <c r="AA96">
        <v>1500</v>
      </c>
      <c r="AB96" t="s">
        <v>504</v>
      </c>
      <c r="AC96">
        <v>1545</v>
      </c>
      <c r="AD96">
        <v>144.5167807834774</v>
      </c>
      <c r="AF96">
        <v>1</v>
      </c>
      <c r="AG96">
        <v>1</v>
      </c>
      <c r="AH96">
        <v>1.0609</v>
      </c>
      <c r="AI96">
        <v>1500</v>
      </c>
      <c r="AJ96" t="s">
        <v>504</v>
      </c>
      <c r="AK96">
        <v>1591.35</v>
      </c>
      <c r="AL96">
        <v>148.85228420698169</v>
      </c>
      <c r="AN96">
        <v>1</v>
      </c>
      <c r="AO96">
        <v>1</v>
      </c>
      <c r="AP96">
        <v>1.092727</v>
      </c>
      <c r="AQ96">
        <v>1500</v>
      </c>
      <c r="AR96" t="s">
        <v>504</v>
      </c>
      <c r="AS96">
        <v>1639.0905</v>
      </c>
      <c r="AT96">
        <v>153.31785273319116</v>
      </c>
      <c r="AX96">
        <v>1.1255088100000001</v>
      </c>
      <c r="AZ96" t="s">
        <v>504</v>
      </c>
      <c r="BA96">
        <v>0</v>
      </c>
      <c r="BB96">
        <v>0</v>
      </c>
      <c r="BD96" s="142">
        <v>446.68691772365025</v>
      </c>
    </row>
    <row r="97" spans="1:56" x14ac:dyDescent="0.3">
      <c r="A97" t="s">
        <v>660</v>
      </c>
      <c r="B97" t="s">
        <v>498</v>
      </c>
      <c r="C97" t="s">
        <v>661</v>
      </c>
      <c r="D97" t="s">
        <v>207</v>
      </c>
      <c r="E97" t="s">
        <v>183</v>
      </c>
      <c r="F97" t="s">
        <v>178</v>
      </c>
      <c r="G97" t="s">
        <v>159</v>
      </c>
      <c r="H97" t="s">
        <v>160</v>
      </c>
      <c r="I97" t="s">
        <v>686</v>
      </c>
      <c r="J97" t="s">
        <v>687</v>
      </c>
      <c r="K97">
        <v>616900</v>
      </c>
      <c r="L97" t="s">
        <v>654</v>
      </c>
      <c r="N97" t="s">
        <v>685</v>
      </c>
      <c r="O97" t="s">
        <v>503</v>
      </c>
      <c r="T97" t="s">
        <v>504</v>
      </c>
      <c r="U97">
        <v>0</v>
      </c>
      <c r="V97">
        <v>0</v>
      </c>
      <c r="X97">
        <v>1</v>
      </c>
      <c r="Y97">
        <v>3</v>
      </c>
      <c r="Z97">
        <v>1.03</v>
      </c>
      <c r="AA97">
        <v>200</v>
      </c>
      <c r="AB97" t="s">
        <v>504</v>
      </c>
      <c r="AC97">
        <v>618</v>
      </c>
      <c r="AD97">
        <v>57.806712313390953</v>
      </c>
      <c r="AF97">
        <v>1</v>
      </c>
      <c r="AG97">
        <v>3</v>
      </c>
      <c r="AH97">
        <v>1.0609</v>
      </c>
      <c r="AI97">
        <v>200</v>
      </c>
      <c r="AJ97" t="s">
        <v>504</v>
      </c>
      <c r="AK97">
        <v>636.54</v>
      </c>
      <c r="AL97">
        <v>59.540913682792684</v>
      </c>
      <c r="AN97">
        <v>1</v>
      </c>
      <c r="AO97">
        <v>3</v>
      </c>
      <c r="AP97">
        <v>1.092727</v>
      </c>
      <c r="AQ97">
        <v>200</v>
      </c>
      <c r="AR97" t="s">
        <v>504</v>
      </c>
      <c r="AS97">
        <v>655.63620000000003</v>
      </c>
      <c r="AT97">
        <v>61.327141093276467</v>
      </c>
      <c r="AX97">
        <v>1.1255088100000001</v>
      </c>
      <c r="AZ97" t="s">
        <v>504</v>
      </c>
      <c r="BA97">
        <v>0</v>
      </c>
      <c r="BB97">
        <v>0</v>
      </c>
      <c r="BD97" s="142">
        <v>178.67476708946012</v>
      </c>
    </row>
    <row r="98" spans="1:56" x14ac:dyDescent="0.3">
      <c r="A98" t="s">
        <v>660</v>
      </c>
      <c r="B98" t="s">
        <v>498</v>
      </c>
      <c r="C98" t="s">
        <v>661</v>
      </c>
      <c r="D98" t="s">
        <v>207</v>
      </c>
      <c r="E98" t="s">
        <v>183</v>
      </c>
      <c r="F98" t="s">
        <v>178</v>
      </c>
      <c r="G98" t="s">
        <v>161</v>
      </c>
      <c r="H98" t="s">
        <v>162</v>
      </c>
      <c r="I98" t="s">
        <v>168</v>
      </c>
      <c r="J98" t="s">
        <v>692</v>
      </c>
      <c r="K98">
        <v>617000</v>
      </c>
      <c r="L98" t="s">
        <v>564</v>
      </c>
      <c r="N98" t="s">
        <v>693</v>
      </c>
      <c r="O98" t="s">
        <v>503</v>
      </c>
      <c r="Q98">
        <v>1</v>
      </c>
      <c r="R98">
        <v>1</v>
      </c>
      <c r="S98">
        <v>20000</v>
      </c>
      <c r="T98" t="s">
        <v>504</v>
      </c>
      <c r="U98">
        <v>20000</v>
      </c>
      <c r="V98">
        <v>1870.7673887828789</v>
      </c>
      <c r="Z98">
        <v>1.03</v>
      </c>
      <c r="AB98" t="s">
        <v>504</v>
      </c>
      <c r="AC98">
        <v>0</v>
      </c>
      <c r="AD98">
        <v>0</v>
      </c>
      <c r="AH98">
        <v>1.0609</v>
      </c>
      <c r="AJ98" t="s">
        <v>504</v>
      </c>
      <c r="AK98">
        <v>0</v>
      </c>
      <c r="AL98">
        <v>0</v>
      </c>
      <c r="AP98">
        <v>1.092727</v>
      </c>
      <c r="AR98" t="s">
        <v>504</v>
      </c>
      <c r="AS98">
        <v>0</v>
      </c>
      <c r="AT98">
        <v>0</v>
      </c>
      <c r="AX98">
        <v>1.1255088100000001</v>
      </c>
      <c r="AZ98" t="s">
        <v>504</v>
      </c>
      <c r="BA98">
        <v>0</v>
      </c>
      <c r="BB98">
        <v>0</v>
      </c>
      <c r="BD98" s="142">
        <v>1870.7673887828789</v>
      </c>
    </row>
    <row r="99" spans="1:56" x14ac:dyDescent="0.3">
      <c r="A99" t="s">
        <v>660</v>
      </c>
      <c r="B99" t="s">
        <v>498</v>
      </c>
      <c r="C99" t="s">
        <v>661</v>
      </c>
      <c r="D99" t="s">
        <v>207</v>
      </c>
      <c r="E99" t="s">
        <v>183</v>
      </c>
      <c r="F99" t="s">
        <v>178</v>
      </c>
      <c r="G99" t="s">
        <v>161</v>
      </c>
      <c r="H99" t="s">
        <v>162</v>
      </c>
      <c r="I99" t="s">
        <v>168</v>
      </c>
      <c r="J99" t="s">
        <v>692</v>
      </c>
      <c r="K99">
        <v>617000</v>
      </c>
      <c r="L99" t="s">
        <v>564</v>
      </c>
      <c r="N99" t="s">
        <v>693</v>
      </c>
      <c r="O99" t="s">
        <v>503</v>
      </c>
      <c r="T99" t="s">
        <v>504</v>
      </c>
      <c r="U99">
        <v>0</v>
      </c>
      <c r="V99">
        <v>0</v>
      </c>
      <c r="X99">
        <v>1</v>
      </c>
      <c r="Y99">
        <v>1</v>
      </c>
      <c r="Z99">
        <v>1.03</v>
      </c>
      <c r="AA99">
        <v>20000</v>
      </c>
      <c r="AB99" t="s">
        <v>504</v>
      </c>
      <c r="AC99">
        <v>20600</v>
      </c>
      <c r="AD99">
        <v>1926.8904104463652</v>
      </c>
      <c r="AH99">
        <v>1.0609</v>
      </c>
      <c r="AJ99" t="s">
        <v>504</v>
      </c>
      <c r="AK99">
        <v>0</v>
      </c>
      <c r="AL99">
        <v>0</v>
      </c>
      <c r="AP99">
        <v>1.092727</v>
      </c>
      <c r="AR99" t="s">
        <v>504</v>
      </c>
      <c r="AS99">
        <v>0</v>
      </c>
      <c r="AT99">
        <v>0</v>
      </c>
      <c r="AX99">
        <v>1.1255088100000001</v>
      </c>
      <c r="AZ99" t="s">
        <v>504</v>
      </c>
      <c r="BA99">
        <v>0</v>
      </c>
      <c r="BB99">
        <v>0</v>
      </c>
      <c r="BD99" s="142">
        <v>1926.8904104463652</v>
      </c>
    </row>
    <row r="100" spans="1:56" x14ac:dyDescent="0.3">
      <c r="A100" t="s">
        <v>660</v>
      </c>
      <c r="B100" t="s">
        <v>498</v>
      </c>
      <c r="C100" t="s">
        <v>661</v>
      </c>
      <c r="D100" t="s">
        <v>207</v>
      </c>
      <c r="E100" t="s">
        <v>183</v>
      </c>
      <c r="F100" t="s">
        <v>178</v>
      </c>
      <c r="G100" t="s">
        <v>161</v>
      </c>
      <c r="H100" t="s">
        <v>162</v>
      </c>
      <c r="I100" t="s">
        <v>168</v>
      </c>
      <c r="J100" t="s">
        <v>692</v>
      </c>
      <c r="K100">
        <v>617000</v>
      </c>
      <c r="L100" t="s">
        <v>564</v>
      </c>
      <c r="N100" t="s">
        <v>693</v>
      </c>
      <c r="O100" t="s">
        <v>503</v>
      </c>
      <c r="T100" t="s">
        <v>504</v>
      </c>
      <c r="U100">
        <v>0</v>
      </c>
      <c r="V100">
        <v>0</v>
      </c>
      <c r="Z100">
        <v>1.03</v>
      </c>
      <c r="AB100" t="s">
        <v>504</v>
      </c>
      <c r="AC100">
        <v>0</v>
      </c>
      <c r="AD100">
        <v>0</v>
      </c>
      <c r="AF100">
        <v>1</v>
      </c>
      <c r="AG100">
        <v>1</v>
      </c>
      <c r="AH100">
        <v>1.0609</v>
      </c>
      <c r="AI100">
        <v>20000</v>
      </c>
      <c r="AJ100" t="s">
        <v>504</v>
      </c>
      <c r="AK100">
        <v>21218</v>
      </c>
      <c r="AL100">
        <v>1984.6971227597562</v>
      </c>
      <c r="AP100">
        <v>1.092727</v>
      </c>
      <c r="AR100" t="s">
        <v>504</v>
      </c>
      <c r="AS100">
        <v>0</v>
      </c>
      <c r="AT100">
        <v>0</v>
      </c>
      <c r="AX100">
        <v>1.1255088100000001</v>
      </c>
      <c r="AZ100" t="s">
        <v>504</v>
      </c>
      <c r="BA100">
        <v>0</v>
      </c>
      <c r="BB100">
        <v>0</v>
      </c>
      <c r="BD100" s="142">
        <v>1984.6971227597562</v>
      </c>
    </row>
    <row r="101" spans="1:56" x14ac:dyDescent="0.3">
      <c r="A101" t="s">
        <v>660</v>
      </c>
      <c r="B101" t="s">
        <v>498</v>
      </c>
      <c r="C101" t="s">
        <v>661</v>
      </c>
      <c r="D101" t="s">
        <v>207</v>
      </c>
      <c r="E101" t="s">
        <v>183</v>
      </c>
      <c r="F101" t="s">
        <v>178</v>
      </c>
      <c r="G101" t="s">
        <v>161</v>
      </c>
      <c r="H101" t="s">
        <v>162</v>
      </c>
      <c r="I101" t="s">
        <v>168</v>
      </c>
      <c r="J101" t="s">
        <v>692</v>
      </c>
      <c r="K101">
        <v>617000</v>
      </c>
      <c r="L101" t="s">
        <v>564</v>
      </c>
      <c r="N101" t="s">
        <v>693</v>
      </c>
      <c r="O101" t="s">
        <v>503</v>
      </c>
      <c r="T101" t="s">
        <v>504</v>
      </c>
      <c r="U101">
        <v>0</v>
      </c>
      <c r="V101">
        <v>0</v>
      </c>
      <c r="Z101">
        <v>1.03</v>
      </c>
      <c r="AB101" t="s">
        <v>504</v>
      </c>
      <c r="AC101">
        <v>0</v>
      </c>
      <c r="AD101">
        <v>0</v>
      </c>
      <c r="AH101">
        <v>1.0609</v>
      </c>
      <c r="AJ101" t="s">
        <v>504</v>
      </c>
      <c r="AK101">
        <v>0</v>
      </c>
      <c r="AL101">
        <v>0</v>
      </c>
      <c r="AN101">
        <v>1</v>
      </c>
      <c r="AO101">
        <v>1</v>
      </c>
      <c r="AP101">
        <v>1.092727</v>
      </c>
      <c r="AQ101">
        <v>20000</v>
      </c>
      <c r="AR101" t="s">
        <v>504</v>
      </c>
      <c r="AS101">
        <v>21854.54</v>
      </c>
      <c r="AT101">
        <v>2044.2380364425489</v>
      </c>
      <c r="AX101">
        <v>1.1255088100000001</v>
      </c>
      <c r="AZ101" t="s">
        <v>504</v>
      </c>
      <c r="BA101">
        <v>0</v>
      </c>
      <c r="BB101">
        <v>0</v>
      </c>
      <c r="BD101" s="142">
        <v>2044.2380364425489</v>
      </c>
    </row>
    <row r="102" spans="1:56" x14ac:dyDescent="0.3">
      <c r="A102" t="s">
        <v>660</v>
      </c>
      <c r="B102" t="s">
        <v>498</v>
      </c>
      <c r="C102" t="s">
        <v>661</v>
      </c>
      <c r="D102" t="s">
        <v>207</v>
      </c>
      <c r="E102" t="s">
        <v>183</v>
      </c>
      <c r="F102" t="s">
        <v>178</v>
      </c>
      <c r="G102" t="s">
        <v>161</v>
      </c>
      <c r="H102" t="s">
        <v>162</v>
      </c>
      <c r="I102" t="s">
        <v>168</v>
      </c>
      <c r="J102" t="s">
        <v>692</v>
      </c>
      <c r="K102">
        <v>617000</v>
      </c>
      <c r="L102" t="s">
        <v>564</v>
      </c>
      <c r="N102" t="s">
        <v>693</v>
      </c>
      <c r="O102" t="s">
        <v>503</v>
      </c>
      <c r="T102" t="s">
        <v>504</v>
      </c>
      <c r="U102">
        <v>0</v>
      </c>
      <c r="V102">
        <v>0</v>
      </c>
      <c r="Z102">
        <v>1.03</v>
      </c>
      <c r="AB102" t="s">
        <v>504</v>
      </c>
      <c r="AC102">
        <v>0</v>
      </c>
      <c r="AD102">
        <v>0</v>
      </c>
      <c r="AH102">
        <v>1.0609</v>
      </c>
      <c r="AJ102" t="s">
        <v>504</v>
      </c>
      <c r="AK102">
        <v>0</v>
      </c>
      <c r="AL102">
        <v>0</v>
      </c>
      <c r="AP102">
        <v>1.092727</v>
      </c>
      <c r="AR102" t="s">
        <v>504</v>
      </c>
      <c r="AS102">
        <v>0</v>
      </c>
      <c r="AT102">
        <v>0</v>
      </c>
      <c r="AV102">
        <v>1</v>
      </c>
      <c r="AW102">
        <v>1</v>
      </c>
      <c r="AX102">
        <v>1.1255088100000001</v>
      </c>
      <c r="AY102">
        <v>20000</v>
      </c>
      <c r="AZ102" t="s">
        <v>504</v>
      </c>
      <c r="BA102">
        <v>22510.176200000002</v>
      </c>
      <c r="BB102">
        <v>2105.5651775358256</v>
      </c>
      <c r="BD102" s="142">
        <v>2105.5651775358256</v>
      </c>
    </row>
    <row r="103" spans="1:56" x14ac:dyDescent="0.3">
      <c r="A103" t="s">
        <v>660</v>
      </c>
      <c r="B103" t="s">
        <v>498</v>
      </c>
      <c r="C103" t="s">
        <v>661</v>
      </c>
      <c r="D103" t="s">
        <v>207</v>
      </c>
      <c r="E103" t="s">
        <v>183</v>
      </c>
      <c r="F103" t="s">
        <v>178</v>
      </c>
      <c r="G103" t="s">
        <v>161</v>
      </c>
      <c r="H103" t="s">
        <v>162</v>
      </c>
      <c r="I103" t="s">
        <v>189</v>
      </c>
      <c r="J103" t="s">
        <v>694</v>
      </c>
      <c r="K103">
        <v>617000</v>
      </c>
      <c r="L103" t="s">
        <v>564</v>
      </c>
      <c r="N103" t="s">
        <v>695</v>
      </c>
      <c r="O103" t="s">
        <v>503</v>
      </c>
      <c r="T103" t="s">
        <v>504</v>
      </c>
      <c r="U103">
        <v>0</v>
      </c>
      <c r="V103">
        <v>0</v>
      </c>
      <c r="X103">
        <v>1</v>
      </c>
      <c r="Y103">
        <v>1</v>
      </c>
      <c r="Z103">
        <v>1.03</v>
      </c>
      <c r="AA103">
        <v>15000</v>
      </c>
      <c r="AB103" t="s">
        <v>504</v>
      </c>
      <c r="AC103">
        <v>15450</v>
      </c>
      <c r="AD103">
        <v>1445.1678078347738</v>
      </c>
      <c r="AH103">
        <v>1.0609</v>
      </c>
      <c r="AJ103" t="s">
        <v>504</v>
      </c>
      <c r="AK103">
        <v>0</v>
      </c>
      <c r="AL103">
        <v>0</v>
      </c>
      <c r="AN103">
        <v>1</v>
      </c>
      <c r="AO103">
        <v>1</v>
      </c>
      <c r="AP103">
        <v>1.092727</v>
      </c>
      <c r="AQ103">
        <v>15000</v>
      </c>
      <c r="AR103" t="s">
        <v>504</v>
      </c>
      <c r="AS103">
        <v>16390.904999999999</v>
      </c>
      <c r="AT103">
        <v>1533.1785273319115</v>
      </c>
      <c r="AX103">
        <v>1.1255088100000001</v>
      </c>
      <c r="AZ103" t="s">
        <v>504</v>
      </c>
      <c r="BA103">
        <v>0</v>
      </c>
      <c r="BB103">
        <v>0</v>
      </c>
      <c r="BD103" s="142">
        <v>2978.3463351666851</v>
      </c>
    </row>
    <row r="104" spans="1:56" x14ac:dyDescent="0.3">
      <c r="A104" t="s">
        <v>660</v>
      </c>
      <c r="B104" t="s">
        <v>498</v>
      </c>
      <c r="C104" t="s">
        <v>661</v>
      </c>
      <c r="D104" t="s">
        <v>207</v>
      </c>
      <c r="E104" t="s">
        <v>183</v>
      </c>
      <c r="F104" t="s">
        <v>178</v>
      </c>
      <c r="G104" t="s">
        <v>161</v>
      </c>
      <c r="H104" t="s">
        <v>162</v>
      </c>
      <c r="I104" t="s">
        <v>189</v>
      </c>
      <c r="J104" t="s">
        <v>694</v>
      </c>
      <c r="K104">
        <v>616800</v>
      </c>
      <c r="L104" t="s">
        <v>560</v>
      </c>
      <c r="N104" t="s">
        <v>696</v>
      </c>
      <c r="O104" t="s">
        <v>503</v>
      </c>
      <c r="T104" t="s">
        <v>504</v>
      </c>
      <c r="U104">
        <v>0</v>
      </c>
      <c r="V104">
        <v>0</v>
      </c>
      <c r="X104">
        <v>6</v>
      </c>
      <c r="Y104">
        <v>3</v>
      </c>
      <c r="Z104">
        <v>1.03</v>
      </c>
      <c r="AA104">
        <v>550</v>
      </c>
      <c r="AB104" t="s">
        <v>504</v>
      </c>
      <c r="AC104">
        <v>10197</v>
      </c>
      <c r="AD104">
        <v>953.81075317095076</v>
      </c>
      <c r="AH104">
        <v>1.0609</v>
      </c>
      <c r="AJ104" t="s">
        <v>504</v>
      </c>
      <c r="AK104">
        <v>0</v>
      </c>
      <c r="AL104">
        <v>0</v>
      </c>
      <c r="AN104">
        <v>6</v>
      </c>
      <c r="AO104">
        <v>3</v>
      </c>
      <c r="AP104">
        <v>1.092727</v>
      </c>
      <c r="AQ104">
        <v>550</v>
      </c>
      <c r="AR104" t="s">
        <v>504</v>
      </c>
      <c r="AS104">
        <v>10817.997300000001</v>
      </c>
      <c r="AT104">
        <v>1011.8978280390618</v>
      </c>
      <c r="AX104">
        <v>1.1255088100000001</v>
      </c>
      <c r="AZ104" t="s">
        <v>504</v>
      </c>
      <c r="BA104">
        <v>0</v>
      </c>
      <c r="BB104">
        <v>0</v>
      </c>
      <c r="BD104" s="142">
        <v>1965.7085812100127</v>
      </c>
    </row>
    <row r="105" spans="1:56" x14ac:dyDescent="0.3">
      <c r="A105" t="s">
        <v>660</v>
      </c>
      <c r="B105" t="s">
        <v>498</v>
      </c>
      <c r="C105" t="s">
        <v>661</v>
      </c>
      <c r="D105" t="s">
        <v>207</v>
      </c>
      <c r="E105" t="s">
        <v>183</v>
      </c>
      <c r="F105" t="s">
        <v>178</v>
      </c>
      <c r="G105" t="s">
        <v>161</v>
      </c>
      <c r="H105" t="s">
        <v>162</v>
      </c>
      <c r="I105" t="s">
        <v>189</v>
      </c>
      <c r="J105" t="s">
        <v>694</v>
      </c>
      <c r="K105">
        <v>614500</v>
      </c>
      <c r="L105" t="s">
        <v>557</v>
      </c>
      <c r="N105" t="s">
        <v>690</v>
      </c>
      <c r="O105" t="s">
        <v>503</v>
      </c>
      <c r="T105" t="s">
        <v>504</v>
      </c>
      <c r="U105">
        <v>0</v>
      </c>
      <c r="V105">
        <v>0</v>
      </c>
      <c r="X105">
        <v>6</v>
      </c>
      <c r="Y105">
        <v>16</v>
      </c>
      <c r="Z105">
        <v>1.03</v>
      </c>
      <c r="AA105">
        <v>250</v>
      </c>
      <c r="AB105" t="s">
        <v>504</v>
      </c>
      <c r="AC105">
        <v>24720</v>
      </c>
      <c r="AD105">
        <v>2312.2684925356384</v>
      </c>
      <c r="AH105">
        <v>1.0609</v>
      </c>
      <c r="AJ105" t="s">
        <v>504</v>
      </c>
      <c r="AK105">
        <v>0</v>
      </c>
      <c r="AL105">
        <v>0</v>
      </c>
      <c r="AN105">
        <v>6</v>
      </c>
      <c r="AO105">
        <v>16</v>
      </c>
      <c r="AP105">
        <v>1.092727</v>
      </c>
      <c r="AQ105">
        <v>250</v>
      </c>
      <c r="AR105" t="s">
        <v>504</v>
      </c>
      <c r="AS105">
        <v>26225.448</v>
      </c>
      <c r="AT105">
        <v>2453.0856437310586</v>
      </c>
      <c r="AX105">
        <v>1.1255088100000001</v>
      </c>
      <c r="AZ105" t="s">
        <v>504</v>
      </c>
      <c r="BA105">
        <v>0</v>
      </c>
      <c r="BB105">
        <v>0</v>
      </c>
      <c r="BD105" s="142">
        <v>4765.3541362666965</v>
      </c>
    </row>
    <row r="106" spans="1:56" x14ac:dyDescent="0.3">
      <c r="A106" t="s">
        <v>660</v>
      </c>
      <c r="B106" t="s">
        <v>498</v>
      </c>
      <c r="C106" t="s">
        <v>661</v>
      </c>
      <c r="D106" t="s">
        <v>207</v>
      </c>
      <c r="E106" t="s">
        <v>183</v>
      </c>
      <c r="F106" t="s">
        <v>178</v>
      </c>
      <c r="G106" t="s">
        <v>161</v>
      </c>
      <c r="H106" t="s">
        <v>162</v>
      </c>
      <c r="I106" t="s">
        <v>189</v>
      </c>
      <c r="J106" t="s">
        <v>694</v>
      </c>
      <c r="K106">
        <v>614300</v>
      </c>
      <c r="L106" t="s">
        <v>552</v>
      </c>
      <c r="N106" t="s">
        <v>691</v>
      </c>
      <c r="O106" t="s">
        <v>503</v>
      </c>
      <c r="T106" t="s">
        <v>504</v>
      </c>
      <c r="U106">
        <v>0</v>
      </c>
      <c r="V106">
        <v>0</v>
      </c>
      <c r="X106">
        <v>1</v>
      </c>
      <c r="Y106">
        <v>5</v>
      </c>
      <c r="Z106">
        <v>1.03</v>
      </c>
      <c r="AA106">
        <v>2000</v>
      </c>
      <c r="AB106" t="s">
        <v>504</v>
      </c>
      <c r="AC106">
        <v>10300</v>
      </c>
      <c r="AD106">
        <v>963.4452052231826</v>
      </c>
      <c r="AH106">
        <v>1.0609</v>
      </c>
      <c r="AJ106" t="s">
        <v>504</v>
      </c>
      <c r="AK106">
        <v>0</v>
      </c>
      <c r="AL106">
        <v>0</v>
      </c>
      <c r="AN106">
        <v>1</v>
      </c>
      <c r="AO106">
        <v>5</v>
      </c>
      <c r="AP106">
        <v>1.092727</v>
      </c>
      <c r="AQ106">
        <v>2000</v>
      </c>
      <c r="AR106" t="s">
        <v>504</v>
      </c>
      <c r="AS106">
        <v>10927.27</v>
      </c>
      <c r="AT106">
        <v>1022.1190182212745</v>
      </c>
      <c r="AX106">
        <v>1.1255088100000001</v>
      </c>
      <c r="AZ106" t="s">
        <v>504</v>
      </c>
      <c r="BA106">
        <v>0</v>
      </c>
      <c r="BB106">
        <v>0</v>
      </c>
      <c r="BD106" s="142">
        <v>1985.5642234444572</v>
      </c>
    </row>
    <row r="107" spans="1:56" x14ac:dyDescent="0.3">
      <c r="A107" t="s">
        <v>660</v>
      </c>
      <c r="B107" t="s">
        <v>498</v>
      </c>
      <c r="C107" t="s">
        <v>661</v>
      </c>
      <c r="D107" t="s">
        <v>207</v>
      </c>
      <c r="E107" t="s">
        <v>183</v>
      </c>
      <c r="F107" t="s">
        <v>178</v>
      </c>
      <c r="G107" t="s">
        <v>161</v>
      </c>
      <c r="H107" t="s">
        <v>162</v>
      </c>
      <c r="I107" t="s">
        <v>189</v>
      </c>
      <c r="J107" t="s">
        <v>694</v>
      </c>
      <c r="K107">
        <v>612100</v>
      </c>
      <c r="L107" t="s">
        <v>522</v>
      </c>
      <c r="N107" t="s">
        <v>684</v>
      </c>
      <c r="O107" t="s">
        <v>503</v>
      </c>
      <c r="T107" t="s">
        <v>504</v>
      </c>
      <c r="U107">
        <v>0</v>
      </c>
      <c r="V107">
        <v>0</v>
      </c>
      <c r="X107">
        <v>1</v>
      </c>
      <c r="Y107">
        <v>1</v>
      </c>
      <c r="Z107">
        <v>1.03</v>
      </c>
      <c r="AA107">
        <v>1500</v>
      </c>
      <c r="AB107" t="s">
        <v>504</v>
      </c>
      <c r="AC107">
        <v>1545</v>
      </c>
      <c r="AD107">
        <v>144.5167807834774</v>
      </c>
      <c r="AH107">
        <v>1.0609</v>
      </c>
      <c r="AJ107" t="s">
        <v>504</v>
      </c>
      <c r="AK107">
        <v>0</v>
      </c>
      <c r="AL107">
        <v>0</v>
      </c>
      <c r="AN107">
        <v>1</v>
      </c>
      <c r="AO107">
        <v>1</v>
      </c>
      <c r="AP107">
        <v>1.092727</v>
      </c>
      <c r="AQ107">
        <v>1500</v>
      </c>
      <c r="AR107" t="s">
        <v>504</v>
      </c>
      <c r="AS107">
        <v>1639.0905</v>
      </c>
      <c r="AT107">
        <v>153.31785273319116</v>
      </c>
      <c r="AX107">
        <v>1.1255088100000001</v>
      </c>
      <c r="AZ107" t="s">
        <v>504</v>
      </c>
      <c r="BA107">
        <v>0</v>
      </c>
      <c r="BB107">
        <v>0</v>
      </c>
      <c r="BD107" s="142">
        <v>297.83463351666853</v>
      </c>
    </row>
    <row r="108" spans="1:56" x14ac:dyDescent="0.3">
      <c r="A108" t="s">
        <v>660</v>
      </c>
      <c r="B108" t="s">
        <v>498</v>
      </c>
      <c r="C108" t="s">
        <v>661</v>
      </c>
      <c r="D108" t="s">
        <v>207</v>
      </c>
      <c r="E108" t="s">
        <v>183</v>
      </c>
      <c r="F108" t="s">
        <v>178</v>
      </c>
      <c r="G108" t="s">
        <v>159</v>
      </c>
      <c r="H108" t="s">
        <v>160</v>
      </c>
      <c r="I108" t="s">
        <v>189</v>
      </c>
      <c r="J108" t="s">
        <v>694</v>
      </c>
      <c r="K108">
        <v>616900</v>
      </c>
      <c r="L108" t="s">
        <v>654</v>
      </c>
      <c r="N108" t="s">
        <v>697</v>
      </c>
      <c r="O108" t="s">
        <v>503</v>
      </c>
      <c r="T108" t="s">
        <v>504</v>
      </c>
      <c r="U108">
        <v>0</v>
      </c>
      <c r="V108">
        <v>0</v>
      </c>
      <c r="X108">
        <v>6</v>
      </c>
      <c r="Y108">
        <v>3</v>
      </c>
      <c r="Z108">
        <v>1.03</v>
      </c>
      <c r="AA108">
        <v>200</v>
      </c>
      <c r="AB108" t="s">
        <v>504</v>
      </c>
      <c r="AC108">
        <v>3708</v>
      </c>
      <c r="AD108">
        <v>346.84027388034576</v>
      </c>
      <c r="AH108">
        <v>1.0609</v>
      </c>
      <c r="AJ108" t="s">
        <v>504</v>
      </c>
      <c r="AK108">
        <v>0</v>
      </c>
      <c r="AL108">
        <v>0</v>
      </c>
      <c r="AN108">
        <v>6</v>
      </c>
      <c r="AO108">
        <v>3</v>
      </c>
      <c r="AP108">
        <v>1.092727</v>
      </c>
      <c r="AQ108">
        <v>200</v>
      </c>
      <c r="AR108" t="s">
        <v>504</v>
      </c>
      <c r="AS108">
        <v>3933.8172</v>
      </c>
      <c r="AT108">
        <v>367.96284655965877</v>
      </c>
      <c r="AX108">
        <v>1.1255088100000001</v>
      </c>
      <c r="AZ108" t="s">
        <v>504</v>
      </c>
      <c r="BA108">
        <v>0</v>
      </c>
      <c r="BB108">
        <v>0</v>
      </c>
      <c r="BD108" s="142">
        <v>714.80312044000448</v>
      </c>
    </row>
    <row r="109" spans="1:56" x14ac:dyDescent="0.3">
      <c r="A109" t="s">
        <v>660</v>
      </c>
      <c r="B109" t="s">
        <v>498</v>
      </c>
      <c r="C109" t="s">
        <v>661</v>
      </c>
      <c r="D109" t="s">
        <v>207</v>
      </c>
      <c r="E109" t="s">
        <v>183</v>
      </c>
      <c r="F109" t="s">
        <v>178</v>
      </c>
      <c r="G109" t="s">
        <v>161</v>
      </c>
      <c r="H109" t="s">
        <v>162</v>
      </c>
      <c r="I109" t="s">
        <v>344</v>
      </c>
      <c r="J109" t="s">
        <v>698</v>
      </c>
      <c r="K109">
        <v>617000</v>
      </c>
      <c r="L109" t="s">
        <v>564</v>
      </c>
      <c r="N109" t="s">
        <v>699</v>
      </c>
      <c r="O109" t="s">
        <v>503</v>
      </c>
      <c r="T109" t="s">
        <v>504</v>
      </c>
      <c r="U109">
        <v>0</v>
      </c>
      <c r="V109">
        <v>0</v>
      </c>
      <c r="X109">
        <v>1</v>
      </c>
      <c r="Y109">
        <v>1</v>
      </c>
      <c r="Z109">
        <v>1.03</v>
      </c>
      <c r="AA109">
        <v>15000</v>
      </c>
      <c r="AB109" t="s">
        <v>504</v>
      </c>
      <c r="AC109">
        <v>15450</v>
      </c>
      <c r="AD109">
        <v>1445.1678078347738</v>
      </c>
      <c r="AH109">
        <v>1.0609</v>
      </c>
      <c r="AJ109" t="s">
        <v>504</v>
      </c>
      <c r="AK109">
        <v>0</v>
      </c>
      <c r="AL109">
        <v>0</v>
      </c>
      <c r="AN109">
        <v>1</v>
      </c>
      <c r="AO109">
        <v>1</v>
      </c>
      <c r="AP109">
        <v>1.092727</v>
      </c>
      <c r="AQ109">
        <v>15000</v>
      </c>
      <c r="AR109" t="s">
        <v>504</v>
      </c>
      <c r="AS109">
        <v>16390.904999999999</v>
      </c>
      <c r="AT109">
        <v>1533.1785273319115</v>
      </c>
      <c r="AV109">
        <v>1</v>
      </c>
      <c r="AW109">
        <v>1</v>
      </c>
      <c r="AX109">
        <v>1.1255088100000001</v>
      </c>
      <c r="AY109">
        <v>15000</v>
      </c>
      <c r="AZ109" t="s">
        <v>504</v>
      </c>
      <c r="BA109">
        <v>16882.632150000001</v>
      </c>
      <c r="BB109">
        <v>1579.1738831518692</v>
      </c>
      <c r="BD109" s="142">
        <v>4557.5202183185547</v>
      </c>
    </row>
    <row r="110" spans="1:56" x14ac:dyDescent="0.3">
      <c r="A110" t="s">
        <v>660</v>
      </c>
      <c r="B110" t="s">
        <v>498</v>
      </c>
      <c r="C110" t="s">
        <v>661</v>
      </c>
      <c r="D110" t="s">
        <v>207</v>
      </c>
      <c r="E110" t="s">
        <v>183</v>
      </c>
      <c r="F110" t="s">
        <v>178</v>
      </c>
      <c r="G110" t="s">
        <v>161</v>
      </c>
      <c r="H110" t="s">
        <v>162</v>
      </c>
      <c r="I110" t="s">
        <v>344</v>
      </c>
      <c r="J110" t="s">
        <v>698</v>
      </c>
      <c r="K110">
        <v>616800</v>
      </c>
      <c r="L110" t="s">
        <v>560</v>
      </c>
      <c r="N110" t="s">
        <v>700</v>
      </c>
      <c r="O110" t="s">
        <v>503</v>
      </c>
      <c r="T110" t="s">
        <v>504</v>
      </c>
      <c r="U110">
        <v>0</v>
      </c>
      <c r="V110">
        <v>0</v>
      </c>
      <c r="X110">
        <v>6</v>
      </c>
      <c r="Y110">
        <v>3</v>
      </c>
      <c r="Z110">
        <v>1.03</v>
      </c>
      <c r="AA110">
        <v>550</v>
      </c>
      <c r="AB110" t="s">
        <v>504</v>
      </c>
      <c r="AC110">
        <v>10197</v>
      </c>
      <c r="AD110">
        <v>953.81075317095076</v>
      </c>
      <c r="AH110">
        <v>1.0609</v>
      </c>
      <c r="AJ110" t="s">
        <v>504</v>
      </c>
      <c r="AK110">
        <v>0</v>
      </c>
      <c r="AL110">
        <v>0</v>
      </c>
      <c r="AN110">
        <v>6</v>
      </c>
      <c r="AO110">
        <v>3</v>
      </c>
      <c r="AP110">
        <v>1.092727</v>
      </c>
      <c r="AQ110">
        <v>550</v>
      </c>
      <c r="AR110" t="s">
        <v>504</v>
      </c>
      <c r="AS110">
        <v>10817.997300000001</v>
      </c>
      <c r="AT110">
        <v>1011.8978280390618</v>
      </c>
      <c r="AV110">
        <v>6</v>
      </c>
      <c r="AW110">
        <v>3</v>
      </c>
      <c r="AX110">
        <v>1.1255088100000001</v>
      </c>
      <c r="AY110">
        <v>550</v>
      </c>
      <c r="AZ110" t="s">
        <v>504</v>
      </c>
      <c r="BA110">
        <v>11142.537219</v>
      </c>
      <c r="BB110">
        <v>1042.2547628802336</v>
      </c>
      <c r="BD110" s="142">
        <v>3007.9633440902458</v>
      </c>
    </row>
    <row r="111" spans="1:56" x14ac:dyDescent="0.3">
      <c r="A111" t="s">
        <v>660</v>
      </c>
      <c r="B111" t="s">
        <v>498</v>
      </c>
      <c r="C111" t="s">
        <v>661</v>
      </c>
      <c r="D111" t="s">
        <v>207</v>
      </c>
      <c r="E111" t="s">
        <v>183</v>
      </c>
      <c r="F111" t="s">
        <v>178</v>
      </c>
      <c r="G111" t="s">
        <v>161</v>
      </c>
      <c r="H111" t="s">
        <v>162</v>
      </c>
      <c r="I111" t="s">
        <v>344</v>
      </c>
      <c r="J111" t="s">
        <v>698</v>
      </c>
      <c r="K111">
        <v>614500</v>
      </c>
      <c r="L111" t="s">
        <v>557</v>
      </c>
      <c r="N111" t="s">
        <v>690</v>
      </c>
      <c r="O111" t="s">
        <v>503</v>
      </c>
      <c r="T111" t="s">
        <v>504</v>
      </c>
      <c r="U111">
        <v>0</v>
      </c>
      <c r="V111">
        <v>0</v>
      </c>
      <c r="X111">
        <v>6</v>
      </c>
      <c r="Y111">
        <v>16</v>
      </c>
      <c r="Z111">
        <v>1.03</v>
      </c>
      <c r="AA111">
        <v>250</v>
      </c>
      <c r="AB111" t="s">
        <v>504</v>
      </c>
      <c r="AC111">
        <v>24720</v>
      </c>
      <c r="AD111">
        <v>2312.2684925356384</v>
      </c>
      <c r="AH111">
        <v>1.0609</v>
      </c>
      <c r="AJ111" t="s">
        <v>504</v>
      </c>
      <c r="AK111">
        <v>0</v>
      </c>
      <c r="AL111">
        <v>0</v>
      </c>
      <c r="AN111">
        <v>6</v>
      </c>
      <c r="AO111">
        <v>16</v>
      </c>
      <c r="AP111">
        <v>1.092727</v>
      </c>
      <c r="AQ111">
        <v>250</v>
      </c>
      <c r="AR111" t="s">
        <v>504</v>
      </c>
      <c r="AS111">
        <v>26225.448</v>
      </c>
      <c r="AT111">
        <v>2453.0856437310586</v>
      </c>
      <c r="AV111">
        <v>6</v>
      </c>
      <c r="AW111">
        <v>16</v>
      </c>
      <c r="AX111">
        <v>1.1255088100000001</v>
      </c>
      <c r="AY111">
        <v>250</v>
      </c>
      <c r="AZ111" t="s">
        <v>504</v>
      </c>
      <c r="BA111">
        <v>27012.211440000003</v>
      </c>
      <c r="BB111">
        <v>2526.6782130429906</v>
      </c>
      <c r="BD111" s="142">
        <v>7292.0323493096876</v>
      </c>
    </row>
    <row r="112" spans="1:56" x14ac:dyDescent="0.3">
      <c r="A112" t="s">
        <v>660</v>
      </c>
      <c r="B112" t="s">
        <v>498</v>
      </c>
      <c r="C112" t="s">
        <v>661</v>
      </c>
      <c r="D112" t="s">
        <v>207</v>
      </c>
      <c r="E112" t="s">
        <v>183</v>
      </c>
      <c r="F112" t="s">
        <v>178</v>
      </c>
      <c r="G112" t="s">
        <v>161</v>
      </c>
      <c r="H112" t="s">
        <v>162</v>
      </c>
      <c r="I112" t="s">
        <v>344</v>
      </c>
      <c r="J112" t="s">
        <v>698</v>
      </c>
      <c r="K112">
        <v>614300</v>
      </c>
      <c r="L112" t="s">
        <v>552</v>
      </c>
      <c r="N112" t="s">
        <v>691</v>
      </c>
      <c r="O112" t="s">
        <v>503</v>
      </c>
      <c r="T112" t="s">
        <v>504</v>
      </c>
      <c r="U112">
        <v>0</v>
      </c>
      <c r="V112">
        <v>0</v>
      </c>
      <c r="X112">
        <v>1</v>
      </c>
      <c r="Y112">
        <v>5</v>
      </c>
      <c r="Z112">
        <v>1.03</v>
      </c>
      <c r="AA112">
        <v>2000</v>
      </c>
      <c r="AB112" t="s">
        <v>504</v>
      </c>
      <c r="AC112">
        <v>10300</v>
      </c>
      <c r="AD112">
        <v>963.4452052231826</v>
      </c>
      <c r="AH112">
        <v>1.0609</v>
      </c>
      <c r="AJ112" t="s">
        <v>504</v>
      </c>
      <c r="AK112">
        <v>0</v>
      </c>
      <c r="AL112">
        <v>0</v>
      </c>
      <c r="AN112">
        <v>1</v>
      </c>
      <c r="AO112">
        <v>5</v>
      </c>
      <c r="AP112">
        <v>1.092727</v>
      </c>
      <c r="AQ112">
        <v>2000</v>
      </c>
      <c r="AR112" t="s">
        <v>504</v>
      </c>
      <c r="AS112">
        <v>10927.27</v>
      </c>
      <c r="AT112">
        <v>1022.1190182212745</v>
      </c>
      <c r="AV112">
        <v>1</v>
      </c>
      <c r="AW112">
        <v>5</v>
      </c>
      <c r="AX112">
        <v>1.1255088100000001</v>
      </c>
      <c r="AY112">
        <v>2000</v>
      </c>
      <c r="AZ112" t="s">
        <v>504</v>
      </c>
      <c r="BA112">
        <v>11255.088100000003</v>
      </c>
      <c r="BB112">
        <v>1052.782588767913</v>
      </c>
      <c r="BD112" s="142">
        <v>3038.3468122123704</v>
      </c>
    </row>
    <row r="113" spans="1:56" x14ac:dyDescent="0.3">
      <c r="A113" t="s">
        <v>660</v>
      </c>
      <c r="B113" t="s">
        <v>498</v>
      </c>
      <c r="C113" t="s">
        <v>661</v>
      </c>
      <c r="D113" t="s">
        <v>207</v>
      </c>
      <c r="E113" t="s">
        <v>183</v>
      </c>
      <c r="F113" t="s">
        <v>178</v>
      </c>
      <c r="G113" t="s">
        <v>161</v>
      </c>
      <c r="H113" t="s">
        <v>162</v>
      </c>
      <c r="I113" t="s">
        <v>344</v>
      </c>
      <c r="J113" t="s">
        <v>698</v>
      </c>
      <c r="K113">
        <v>612100</v>
      </c>
      <c r="L113" t="s">
        <v>522</v>
      </c>
      <c r="N113" t="s">
        <v>684</v>
      </c>
      <c r="O113" t="s">
        <v>503</v>
      </c>
      <c r="T113" t="s">
        <v>504</v>
      </c>
      <c r="U113">
        <v>0</v>
      </c>
      <c r="V113">
        <v>0</v>
      </c>
      <c r="X113">
        <v>1</v>
      </c>
      <c r="Y113">
        <v>1</v>
      </c>
      <c r="Z113">
        <v>1.03</v>
      </c>
      <c r="AA113">
        <v>1500</v>
      </c>
      <c r="AB113" t="s">
        <v>504</v>
      </c>
      <c r="AC113">
        <v>1545</v>
      </c>
      <c r="AD113">
        <v>144.5167807834774</v>
      </c>
      <c r="AH113">
        <v>1.0609</v>
      </c>
      <c r="AJ113" t="s">
        <v>504</v>
      </c>
      <c r="AK113">
        <v>0</v>
      </c>
      <c r="AL113">
        <v>0</v>
      </c>
      <c r="AN113">
        <v>1</v>
      </c>
      <c r="AO113">
        <v>1</v>
      </c>
      <c r="AP113">
        <v>1.092727</v>
      </c>
      <c r="AQ113">
        <v>1500</v>
      </c>
      <c r="AR113" t="s">
        <v>504</v>
      </c>
      <c r="AS113">
        <v>1639.0905</v>
      </c>
      <c r="AT113">
        <v>153.31785273319116</v>
      </c>
      <c r="AV113">
        <v>1</v>
      </c>
      <c r="AW113">
        <v>1</v>
      </c>
      <c r="AX113">
        <v>1.1255088100000001</v>
      </c>
      <c r="AY113">
        <v>1500</v>
      </c>
      <c r="AZ113" t="s">
        <v>504</v>
      </c>
      <c r="BA113">
        <v>1688.2632150000002</v>
      </c>
      <c r="BB113">
        <v>157.91738831518691</v>
      </c>
      <c r="BD113" s="142">
        <v>455.75202183185547</v>
      </c>
    </row>
    <row r="114" spans="1:56" x14ac:dyDescent="0.3">
      <c r="A114" t="s">
        <v>660</v>
      </c>
      <c r="B114" t="s">
        <v>498</v>
      </c>
      <c r="C114" t="s">
        <v>661</v>
      </c>
      <c r="D114" t="s">
        <v>207</v>
      </c>
      <c r="E114" t="s">
        <v>183</v>
      </c>
      <c r="F114" t="s">
        <v>178</v>
      </c>
      <c r="G114" t="s">
        <v>159</v>
      </c>
      <c r="H114" t="s">
        <v>160</v>
      </c>
      <c r="I114" t="s">
        <v>344</v>
      </c>
      <c r="J114" t="s">
        <v>698</v>
      </c>
      <c r="K114">
        <v>616900</v>
      </c>
      <c r="L114" t="s">
        <v>654</v>
      </c>
      <c r="N114" t="s">
        <v>701</v>
      </c>
      <c r="O114" t="s">
        <v>503</v>
      </c>
      <c r="T114" t="s">
        <v>504</v>
      </c>
      <c r="U114">
        <v>0</v>
      </c>
      <c r="V114">
        <v>0</v>
      </c>
      <c r="X114">
        <v>6</v>
      </c>
      <c r="Y114">
        <v>3</v>
      </c>
      <c r="Z114">
        <v>1.03</v>
      </c>
      <c r="AA114">
        <v>200</v>
      </c>
      <c r="AB114" t="s">
        <v>504</v>
      </c>
      <c r="AC114">
        <v>3708</v>
      </c>
      <c r="AD114">
        <v>346.84027388034576</v>
      </c>
      <c r="AH114">
        <v>1.0609</v>
      </c>
      <c r="AJ114" t="s">
        <v>504</v>
      </c>
      <c r="AK114">
        <v>0</v>
      </c>
      <c r="AL114">
        <v>0</v>
      </c>
      <c r="AN114">
        <v>6</v>
      </c>
      <c r="AO114">
        <v>3</v>
      </c>
      <c r="AP114">
        <v>1.092727</v>
      </c>
      <c r="AQ114">
        <v>200</v>
      </c>
      <c r="AR114" t="s">
        <v>504</v>
      </c>
      <c r="AS114">
        <v>3933.8172</v>
      </c>
      <c r="AT114">
        <v>367.96284655965877</v>
      </c>
      <c r="AV114">
        <v>6</v>
      </c>
      <c r="AW114">
        <v>3</v>
      </c>
      <c r="AX114">
        <v>1.1255088100000001</v>
      </c>
      <c r="AY114">
        <v>200</v>
      </c>
      <c r="AZ114" t="s">
        <v>504</v>
      </c>
      <c r="BA114">
        <v>4051.8317160000001</v>
      </c>
      <c r="BB114">
        <v>379.00173195644857</v>
      </c>
      <c r="BD114" s="142">
        <v>1093.804852396453</v>
      </c>
    </row>
    <row r="115" spans="1:56" x14ac:dyDescent="0.3">
      <c r="A115" t="s">
        <v>660</v>
      </c>
      <c r="B115" t="s">
        <v>498</v>
      </c>
      <c r="C115" t="s">
        <v>661</v>
      </c>
      <c r="D115" t="s">
        <v>207</v>
      </c>
      <c r="E115" t="s">
        <v>183</v>
      </c>
      <c r="F115" t="s">
        <v>178</v>
      </c>
      <c r="G115" t="s">
        <v>161</v>
      </c>
      <c r="H115" t="s">
        <v>162</v>
      </c>
      <c r="I115" t="s">
        <v>169</v>
      </c>
      <c r="J115" t="s">
        <v>702</v>
      </c>
      <c r="K115">
        <v>617000</v>
      </c>
      <c r="L115" t="s">
        <v>564</v>
      </c>
      <c r="N115" t="s">
        <v>703</v>
      </c>
      <c r="O115" t="s">
        <v>503</v>
      </c>
      <c r="Q115">
        <v>1</v>
      </c>
      <c r="R115">
        <v>1</v>
      </c>
      <c r="S115">
        <v>15000</v>
      </c>
      <c r="T115" t="s">
        <v>504</v>
      </c>
      <c r="U115">
        <v>15000</v>
      </c>
      <c r="V115">
        <v>1403.075541587159</v>
      </c>
      <c r="Z115">
        <v>1.03</v>
      </c>
      <c r="AB115" t="s">
        <v>504</v>
      </c>
      <c r="AC115">
        <v>0</v>
      </c>
      <c r="AD115">
        <v>0</v>
      </c>
      <c r="AH115">
        <v>1.0609</v>
      </c>
      <c r="AJ115" t="s">
        <v>504</v>
      </c>
      <c r="AK115">
        <v>0</v>
      </c>
      <c r="AL115">
        <v>0</v>
      </c>
      <c r="AN115">
        <v>1</v>
      </c>
      <c r="AO115">
        <v>1</v>
      </c>
      <c r="AP115">
        <v>1.092727</v>
      </c>
      <c r="AQ115">
        <v>15000</v>
      </c>
      <c r="AR115" t="s">
        <v>504</v>
      </c>
      <c r="AS115">
        <v>16390.904999999999</v>
      </c>
      <c r="AT115">
        <v>1533.1785273319115</v>
      </c>
      <c r="AX115">
        <v>1.1255088100000001</v>
      </c>
      <c r="AZ115" t="s">
        <v>504</v>
      </c>
      <c r="BA115">
        <v>0</v>
      </c>
      <c r="BB115">
        <v>0</v>
      </c>
      <c r="BD115" s="142">
        <v>2936.2540689190705</v>
      </c>
    </row>
    <row r="116" spans="1:56" x14ac:dyDescent="0.3">
      <c r="A116" t="s">
        <v>660</v>
      </c>
      <c r="B116" t="s">
        <v>498</v>
      </c>
      <c r="C116" t="s">
        <v>661</v>
      </c>
      <c r="D116" t="s">
        <v>207</v>
      </c>
      <c r="E116" t="s">
        <v>183</v>
      </c>
      <c r="F116" t="s">
        <v>178</v>
      </c>
      <c r="G116" t="s">
        <v>161</v>
      </c>
      <c r="H116" t="s">
        <v>162</v>
      </c>
      <c r="I116" t="s">
        <v>169</v>
      </c>
      <c r="J116" t="s">
        <v>702</v>
      </c>
      <c r="K116">
        <v>616800</v>
      </c>
      <c r="L116" t="s">
        <v>560</v>
      </c>
      <c r="N116" t="s">
        <v>704</v>
      </c>
      <c r="O116" t="s">
        <v>503</v>
      </c>
      <c r="Q116">
        <v>6</v>
      </c>
      <c r="R116">
        <v>3</v>
      </c>
      <c r="S116">
        <v>550</v>
      </c>
      <c r="T116" t="s">
        <v>504</v>
      </c>
      <c r="U116">
        <v>9900</v>
      </c>
      <c r="V116">
        <v>926.02985744752505</v>
      </c>
      <c r="Z116">
        <v>1.03</v>
      </c>
      <c r="AB116" t="s">
        <v>504</v>
      </c>
      <c r="AC116">
        <v>0</v>
      </c>
      <c r="AD116">
        <v>0</v>
      </c>
      <c r="AH116">
        <v>1.0609</v>
      </c>
      <c r="AJ116" t="s">
        <v>504</v>
      </c>
      <c r="AK116">
        <v>0</v>
      </c>
      <c r="AL116">
        <v>0</v>
      </c>
      <c r="AN116">
        <v>6</v>
      </c>
      <c r="AO116">
        <v>3</v>
      </c>
      <c r="AP116">
        <v>1.092727</v>
      </c>
      <c r="AQ116">
        <v>550</v>
      </c>
      <c r="AR116" t="s">
        <v>504</v>
      </c>
      <c r="AS116">
        <v>10817.997300000001</v>
      </c>
      <c r="AT116">
        <v>1011.8978280390618</v>
      </c>
      <c r="AX116">
        <v>1.1255088100000001</v>
      </c>
      <c r="AZ116" t="s">
        <v>504</v>
      </c>
      <c r="BA116">
        <v>0</v>
      </c>
      <c r="BB116">
        <v>0</v>
      </c>
      <c r="BD116" s="142">
        <v>1937.9276854865868</v>
      </c>
    </row>
    <row r="117" spans="1:56" x14ac:dyDescent="0.3">
      <c r="A117" t="s">
        <v>660</v>
      </c>
      <c r="B117" t="s">
        <v>498</v>
      </c>
      <c r="C117" t="s">
        <v>661</v>
      </c>
      <c r="D117" t="s">
        <v>207</v>
      </c>
      <c r="E117" t="s">
        <v>183</v>
      </c>
      <c r="F117" t="s">
        <v>178</v>
      </c>
      <c r="G117" t="s">
        <v>161</v>
      </c>
      <c r="H117" t="s">
        <v>162</v>
      </c>
      <c r="I117" t="s">
        <v>169</v>
      </c>
      <c r="J117" t="s">
        <v>702</v>
      </c>
      <c r="K117">
        <v>614500</v>
      </c>
      <c r="L117" t="s">
        <v>557</v>
      </c>
      <c r="N117" t="s">
        <v>690</v>
      </c>
      <c r="O117" t="s">
        <v>503</v>
      </c>
      <c r="Q117">
        <v>6</v>
      </c>
      <c r="R117">
        <v>16</v>
      </c>
      <c r="S117">
        <v>250</v>
      </c>
      <c r="T117" t="s">
        <v>504</v>
      </c>
      <c r="U117">
        <v>24000</v>
      </c>
      <c r="V117">
        <v>2244.9208665394544</v>
      </c>
      <c r="Z117">
        <v>1.03</v>
      </c>
      <c r="AB117" t="s">
        <v>504</v>
      </c>
      <c r="AC117">
        <v>0</v>
      </c>
      <c r="AD117">
        <v>0</v>
      </c>
      <c r="AH117">
        <v>1.0609</v>
      </c>
      <c r="AJ117" t="s">
        <v>504</v>
      </c>
      <c r="AK117">
        <v>0</v>
      </c>
      <c r="AL117">
        <v>0</v>
      </c>
      <c r="AN117">
        <v>6</v>
      </c>
      <c r="AO117">
        <v>16</v>
      </c>
      <c r="AP117">
        <v>1.092727</v>
      </c>
      <c r="AQ117">
        <v>250</v>
      </c>
      <c r="AR117" t="s">
        <v>504</v>
      </c>
      <c r="AS117">
        <v>26225.448</v>
      </c>
      <c r="AT117">
        <v>2453.0856437310586</v>
      </c>
      <c r="AX117">
        <v>1.1255088100000001</v>
      </c>
      <c r="AZ117" t="s">
        <v>504</v>
      </c>
      <c r="BA117">
        <v>0</v>
      </c>
      <c r="BB117">
        <v>0</v>
      </c>
      <c r="BD117" s="142">
        <v>4698.006510270513</v>
      </c>
    </row>
    <row r="118" spans="1:56" x14ac:dyDescent="0.3">
      <c r="A118" t="s">
        <v>660</v>
      </c>
      <c r="B118" t="s">
        <v>498</v>
      </c>
      <c r="C118" t="s">
        <v>661</v>
      </c>
      <c r="D118" t="s">
        <v>207</v>
      </c>
      <c r="E118" t="s">
        <v>183</v>
      </c>
      <c r="F118" t="s">
        <v>178</v>
      </c>
      <c r="G118" t="s">
        <v>161</v>
      </c>
      <c r="H118" t="s">
        <v>162</v>
      </c>
      <c r="I118" t="s">
        <v>169</v>
      </c>
      <c r="J118" t="s">
        <v>702</v>
      </c>
      <c r="K118">
        <v>614300</v>
      </c>
      <c r="L118" t="s">
        <v>552</v>
      </c>
      <c r="N118" t="s">
        <v>683</v>
      </c>
      <c r="O118" t="s">
        <v>503</v>
      </c>
      <c r="Q118">
        <v>1</v>
      </c>
      <c r="R118">
        <v>5</v>
      </c>
      <c r="S118">
        <v>2000</v>
      </c>
      <c r="T118" t="s">
        <v>504</v>
      </c>
      <c r="U118">
        <v>10000</v>
      </c>
      <c r="V118">
        <v>935.38369439143946</v>
      </c>
      <c r="Z118">
        <v>1.03</v>
      </c>
      <c r="AB118" t="s">
        <v>504</v>
      </c>
      <c r="AC118">
        <v>0</v>
      </c>
      <c r="AD118">
        <v>0</v>
      </c>
      <c r="AH118">
        <v>1.0609</v>
      </c>
      <c r="AJ118" t="s">
        <v>504</v>
      </c>
      <c r="AK118">
        <v>0</v>
      </c>
      <c r="AL118">
        <v>0</v>
      </c>
      <c r="AN118">
        <v>1</v>
      </c>
      <c r="AO118">
        <v>5</v>
      </c>
      <c r="AP118">
        <v>1.092727</v>
      </c>
      <c r="AQ118">
        <v>2000</v>
      </c>
      <c r="AR118" t="s">
        <v>504</v>
      </c>
      <c r="AS118">
        <v>10927.27</v>
      </c>
      <c r="AT118">
        <v>1022.1190182212745</v>
      </c>
      <c r="AX118">
        <v>1.1255088100000001</v>
      </c>
      <c r="AZ118" t="s">
        <v>504</v>
      </c>
      <c r="BA118">
        <v>0</v>
      </c>
      <c r="BB118">
        <v>0</v>
      </c>
      <c r="BD118" s="142">
        <v>1957.5027126127138</v>
      </c>
    </row>
    <row r="119" spans="1:56" x14ac:dyDescent="0.3">
      <c r="A119" t="s">
        <v>660</v>
      </c>
      <c r="B119" t="s">
        <v>498</v>
      </c>
      <c r="C119" t="s">
        <v>661</v>
      </c>
      <c r="D119" t="s">
        <v>207</v>
      </c>
      <c r="E119" t="s">
        <v>183</v>
      </c>
      <c r="F119" t="s">
        <v>178</v>
      </c>
      <c r="G119" t="s">
        <v>161</v>
      </c>
      <c r="H119" t="s">
        <v>162</v>
      </c>
      <c r="I119" t="s">
        <v>169</v>
      </c>
      <c r="J119" t="s">
        <v>702</v>
      </c>
      <c r="K119">
        <v>612100</v>
      </c>
      <c r="L119" t="s">
        <v>522</v>
      </c>
      <c r="N119" t="s">
        <v>684</v>
      </c>
      <c r="O119" t="s">
        <v>503</v>
      </c>
      <c r="Q119">
        <v>1</v>
      </c>
      <c r="R119">
        <v>1</v>
      </c>
      <c r="S119">
        <v>1500</v>
      </c>
      <c r="T119" t="s">
        <v>504</v>
      </c>
      <c r="U119">
        <v>1500</v>
      </c>
      <c r="V119">
        <v>140.3075541587159</v>
      </c>
      <c r="Z119">
        <v>1.03</v>
      </c>
      <c r="AB119" t="s">
        <v>504</v>
      </c>
      <c r="AC119">
        <v>0</v>
      </c>
      <c r="AD119">
        <v>0</v>
      </c>
      <c r="AH119">
        <v>1.0609</v>
      </c>
      <c r="AJ119" t="s">
        <v>504</v>
      </c>
      <c r="AK119">
        <v>0</v>
      </c>
      <c r="AL119">
        <v>0</v>
      </c>
      <c r="AN119">
        <v>1</v>
      </c>
      <c r="AO119">
        <v>1</v>
      </c>
      <c r="AP119">
        <v>1.092727</v>
      </c>
      <c r="AQ119">
        <v>1500</v>
      </c>
      <c r="AR119" t="s">
        <v>504</v>
      </c>
      <c r="AS119">
        <v>1639.0905</v>
      </c>
      <c r="AT119">
        <v>153.31785273319116</v>
      </c>
      <c r="AX119">
        <v>1.1255088100000001</v>
      </c>
      <c r="AZ119" t="s">
        <v>504</v>
      </c>
      <c r="BA119">
        <v>0</v>
      </c>
      <c r="BB119">
        <v>0</v>
      </c>
      <c r="BD119" s="142">
        <v>293.62540689190706</v>
      </c>
    </row>
    <row r="120" spans="1:56" x14ac:dyDescent="0.3">
      <c r="A120" t="s">
        <v>660</v>
      </c>
      <c r="B120" t="s">
        <v>498</v>
      </c>
      <c r="C120" t="s">
        <v>661</v>
      </c>
      <c r="D120" t="s">
        <v>207</v>
      </c>
      <c r="E120" t="s">
        <v>183</v>
      </c>
      <c r="F120" t="s">
        <v>178</v>
      </c>
      <c r="G120" t="s">
        <v>159</v>
      </c>
      <c r="H120" t="s">
        <v>160</v>
      </c>
      <c r="I120" t="s">
        <v>169</v>
      </c>
      <c r="J120" t="s">
        <v>702</v>
      </c>
      <c r="K120">
        <v>616900</v>
      </c>
      <c r="L120" t="s">
        <v>654</v>
      </c>
      <c r="N120" t="s">
        <v>685</v>
      </c>
      <c r="O120" t="s">
        <v>503</v>
      </c>
      <c r="Q120">
        <v>6</v>
      </c>
      <c r="R120">
        <v>3</v>
      </c>
      <c r="S120">
        <v>200</v>
      </c>
      <c r="T120" t="s">
        <v>504</v>
      </c>
      <c r="U120">
        <v>3600</v>
      </c>
      <c r="V120">
        <v>336.73812998091819</v>
      </c>
      <c r="Z120">
        <v>1.03</v>
      </c>
      <c r="AB120" t="s">
        <v>504</v>
      </c>
      <c r="AC120">
        <v>0</v>
      </c>
      <c r="AD120">
        <v>0</v>
      </c>
      <c r="AF120">
        <v>6</v>
      </c>
      <c r="AG120">
        <v>3</v>
      </c>
      <c r="AH120">
        <v>1.0609</v>
      </c>
      <c r="AI120">
        <v>200</v>
      </c>
      <c r="AJ120" t="s">
        <v>504</v>
      </c>
      <c r="AK120">
        <v>3819.24</v>
      </c>
      <c r="AL120">
        <v>357.24548209675606</v>
      </c>
      <c r="AN120">
        <v>6</v>
      </c>
      <c r="AO120">
        <v>3</v>
      </c>
      <c r="AP120">
        <v>1.092727</v>
      </c>
      <c r="AQ120">
        <v>200</v>
      </c>
      <c r="AR120" t="s">
        <v>504</v>
      </c>
      <c r="AS120">
        <v>3933.8172</v>
      </c>
      <c r="AT120">
        <v>367.96284655965877</v>
      </c>
      <c r="AV120">
        <v>6</v>
      </c>
      <c r="AW120">
        <v>3</v>
      </c>
      <c r="AX120">
        <v>1.1255088100000001</v>
      </c>
      <c r="AY120">
        <v>200</v>
      </c>
      <c r="AZ120" t="s">
        <v>504</v>
      </c>
      <c r="BA120">
        <v>4051.8317160000001</v>
      </c>
      <c r="BB120">
        <v>379.00173195644857</v>
      </c>
      <c r="BD120" s="142">
        <v>1440.9481905937814</v>
      </c>
    </row>
    <row r="121" spans="1:56" x14ac:dyDescent="0.3">
      <c r="A121" t="s">
        <v>660</v>
      </c>
      <c r="B121" t="s">
        <v>498</v>
      </c>
      <c r="C121" t="s">
        <v>661</v>
      </c>
      <c r="D121" t="s">
        <v>207</v>
      </c>
      <c r="E121" t="s">
        <v>183</v>
      </c>
      <c r="F121" t="s">
        <v>178</v>
      </c>
      <c r="G121" t="s">
        <v>161</v>
      </c>
      <c r="H121" t="s">
        <v>162</v>
      </c>
      <c r="I121" t="s">
        <v>215</v>
      </c>
      <c r="J121" t="s">
        <v>679</v>
      </c>
      <c r="K121">
        <v>612200</v>
      </c>
      <c r="L121" t="s">
        <v>541</v>
      </c>
      <c r="N121" t="s">
        <v>705</v>
      </c>
      <c r="O121" t="s">
        <v>503</v>
      </c>
      <c r="Q121">
        <v>1</v>
      </c>
      <c r="R121">
        <v>1</v>
      </c>
      <c r="S121">
        <v>20000</v>
      </c>
      <c r="T121" t="s">
        <v>504</v>
      </c>
      <c r="U121">
        <v>20000</v>
      </c>
      <c r="V121">
        <v>1870.7673887828789</v>
      </c>
      <c r="Z121">
        <v>1.03</v>
      </c>
      <c r="AB121" t="s">
        <v>504</v>
      </c>
      <c r="AC121">
        <v>0</v>
      </c>
      <c r="AD121">
        <v>0</v>
      </c>
      <c r="AF121">
        <v>1</v>
      </c>
      <c r="AG121">
        <v>1</v>
      </c>
      <c r="AH121">
        <v>1.0609</v>
      </c>
      <c r="AI121">
        <v>20000</v>
      </c>
      <c r="AJ121" t="s">
        <v>504</v>
      </c>
      <c r="AK121">
        <v>21218</v>
      </c>
      <c r="AL121">
        <v>1984.6971227597562</v>
      </c>
      <c r="AP121">
        <v>1.092727</v>
      </c>
      <c r="AR121" t="s">
        <v>504</v>
      </c>
      <c r="AS121">
        <v>0</v>
      </c>
      <c r="AT121">
        <v>0</v>
      </c>
      <c r="AX121">
        <v>1.1255088100000001</v>
      </c>
      <c r="AZ121" t="s">
        <v>504</v>
      </c>
      <c r="BA121">
        <v>0</v>
      </c>
      <c r="BB121">
        <v>0</v>
      </c>
      <c r="BD121" s="142">
        <v>3855.4645115426351</v>
      </c>
    </row>
    <row r="122" spans="1:56" x14ac:dyDescent="0.3">
      <c r="A122" t="s">
        <v>660</v>
      </c>
      <c r="B122" t="s">
        <v>498</v>
      </c>
      <c r="C122" t="s">
        <v>661</v>
      </c>
      <c r="D122" t="s">
        <v>207</v>
      </c>
      <c r="E122" t="s">
        <v>183</v>
      </c>
      <c r="F122" t="s">
        <v>178</v>
      </c>
      <c r="G122" t="s">
        <v>161</v>
      </c>
      <c r="H122" t="s">
        <v>162</v>
      </c>
      <c r="I122" t="s">
        <v>246</v>
      </c>
      <c r="J122" t="s">
        <v>706</v>
      </c>
      <c r="K122">
        <v>617000</v>
      </c>
      <c r="L122" t="s">
        <v>564</v>
      </c>
      <c r="N122" t="s">
        <v>707</v>
      </c>
      <c r="O122" t="s">
        <v>503</v>
      </c>
      <c r="Q122">
        <v>1</v>
      </c>
      <c r="R122">
        <v>1</v>
      </c>
      <c r="S122">
        <v>20000</v>
      </c>
      <c r="T122" t="s">
        <v>504</v>
      </c>
      <c r="U122">
        <v>20000</v>
      </c>
      <c r="V122">
        <v>1870.7673887828789</v>
      </c>
      <c r="X122">
        <v>1</v>
      </c>
      <c r="Y122">
        <v>1</v>
      </c>
      <c r="Z122">
        <v>1.03</v>
      </c>
      <c r="AA122">
        <v>30000</v>
      </c>
      <c r="AB122" t="s">
        <v>504</v>
      </c>
      <c r="AC122">
        <v>30900</v>
      </c>
      <c r="AD122">
        <v>2890.3356156695477</v>
      </c>
      <c r="AF122">
        <v>1</v>
      </c>
      <c r="AG122">
        <v>1</v>
      </c>
      <c r="AH122">
        <v>1.0609</v>
      </c>
      <c r="AI122">
        <v>30000</v>
      </c>
      <c r="AJ122" t="s">
        <v>504</v>
      </c>
      <c r="AK122">
        <v>31827</v>
      </c>
      <c r="AL122">
        <v>2977.0456841396344</v>
      </c>
      <c r="AN122">
        <v>1</v>
      </c>
      <c r="AO122">
        <v>1</v>
      </c>
      <c r="AP122">
        <v>1.092727</v>
      </c>
      <c r="AQ122">
        <v>30000</v>
      </c>
      <c r="AR122" t="s">
        <v>504</v>
      </c>
      <c r="AS122">
        <v>32781.81</v>
      </c>
      <c r="AT122">
        <v>3066.357054663823</v>
      </c>
      <c r="AV122">
        <v>1</v>
      </c>
      <c r="AW122">
        <v>1</v>
      </c>
      <c r="AX122">
        <v>1.1255088100000001</v>
      </c>
      <c r="AY122">
        <v>30000</v>
      </c>
      <c r="AZ122" t="s">
        <v>504</v>
      </c>
      <c r="BA122">
        <v>33765.264300000003</v>
      </c>
      <c r="BB122">
        <v>3158.3477663037384</v>
      </c>
      <c r="BD122" s="142">
        <v>13962.853509559623</v>
      </c>
    </row>
    <row r="123" spans="1:56" x14ac:dyDescent="0.3">
      <c r="A123" t="s">
        <v>660</v>
      </c>
      <c r="B123" t="s">
        <v>498</v>
      </c>
      <c r="C123" t="s">
        <v>661</v>
      </c>
      <c r="D123" t="s">
        <v>207</v>
      </c>
      <c r="E123" t="s">
        <v>183</v>
      </c>
      <c r="F123" t="s">
        <v>178</v>
      </c>
      <c r="G123" t="s">
        <v>161</v>
      </c>
      <c r="H123" t="s">
        <v>162</v>
      </c>
      <c r="I123" t="s">
        <v>247</v>
      </c>
      <c r="J123" t="s">
        <v>708</v>
      </c>
      <c r="K123">
        <v>616800</v>
      </c>
      <c r="L123" t="s">
        <v>560</v>
      </c>
      <c r="N123" t="s">
        <v>709</v>
      </c>
      <c r="O123" t="s">
        <v>503</v>
      </c>
      <c r="T123" t="s">
        <v>504</v>
      </c>
      <c r="U123">
        <v>0</v>
      </c>
      <c r="V123">
        <v>0</v>
      </c>
      <c r="X123">
        <v>3</v>
      </c>
      <c r="Y123">
        <v>7</v>
      </c>
      <c r="Z123">
        <v>1.03</v>
      </c>
      <c r="AA123">
        <v>550</v>
      </c>
      <c r="AB123" t="s">
        <v>504</v>
      </c>
      <c r="AC123">
        <v>11896.5</v>
      </c>
      <c r="AD123">
        <v>1112.7792120327758</v>
      </c>
      <c r="AH123">
        <v>1.0609</v>
      </c>
      <c r="AJ123" t="s">
        <v>504</v>
      </c>
      <c r="AK123">
        <v>0</v>
      </c>
      <c r="AL123">
        <v>0</v>
      </c>
      <c r="AN123">
        <v>3</v>
      </c>
      <c r="AO123">
        <v>7</v>
      </c>
      <c r="AP123">
        <v>1.092727</v>
      </c>
      <c r="AQ123">
        <v>550</v>
      </c>
      <c r="AR123" t="s">
        <v>504</v>
      </c>
      <c r="AS123">
        <v>12620.99685</v>
      </c>
      <c r="AT123">
        <v>1180.5474660455718</v>
      </c>
      <c r="AX123">
        <v>1.1255088100000001</v>
      </c>
      <c r="AZ123" t="s">
        <v>504</v>
      </c>
      <c r="BA123">
        <v>0</v>
      </c>
      <c r="BB123">
        <v>0</v>
      </c>
      <c r="BD123" s="142">
        <v>2293.3266780783479</v>
      </c>
    </row>
    <row r="124" spans="1:56" x14ac:dyDescent="0.3">
      <c r="A124" t="s">
        <v>660</v>
      </c>
      <c r="B124" t="s">
        <v>498</v>
      </c>
      <c r="C124" t="s">
        <v>661</v>
      </c>
      <c r="D124" t="s">
        <v>207</v>
      </c>
      <c r="E124" t="s">
        <v>183</v>
      </c>
      <c r="F124" t="s">
        <v>178</v>
      </c>
      <c r="G124" t="s">
        <v>161</v>
      </c>
      <c r="H124" t="s">
        <v>162</v>
      </c>
      <c r="I124" t="s">
        <v>247</v>
      </c>
      <c r="J124" t="s">
        <v>708</v>
      </c>
      <c r="K124">
        <v>614500</v>
      </c>
      <c r="L124" t="s">
        <v>557</v>
      </c>
      <c r="N124" t="s">
        <v>710</v>
      </c>
      <c r="O124" t="s">
        <v>503</v>
      </c>
      <c r="T124" t="s">
        <v>504</v>
      </c>
      <c r="U124">
        <v>0</v>
      </c>
      <c r="V124">
        <v>0</v>
      </c>
      <c r="X124">
        <v>2</v>
      </c>
      <c r="Y124">
        <v>16</v>
      </c>
      <c r="Z124">
        <v>1.03</v>
      </c>
      <c r="AA124">
        <v>300</v>
      </c>
      <c r="AB124" t="s">
        <v>504</v>
      </c>
      <c r="AC124">
        <v>9888</v>
      </c>
      <c r="AD124">
        <v>924.90739701425525</v>
      </c>
      <c r="AH124">
        <v>1.0609</v>
      </c>
      <c r="AJ124" t="s">
        <v>504</v>
      </c>
      <c r="AK124">
        <v>0</v>
      </c>
      <c r="AL124">
        <v>0</v>
      </c>
      <c r="AN124">
        <v>2</v>
      </c>
      <c r="AO124">
        <v>16</v>
      </c>
      <c r="AP124">
        <v>1.092727</v>
      </c>
      <c r="AQ124">
        <v>300</v>
      </c>
      <c r="AR124" t="s">
        <v>504</v>
      </c>
      <c r="AS124">
        <v>10490.1792</v>
      </c>
      <c r="AT124">
        <v>981.23425749242347</v>
      </c>
      <c r="AX124">
        <v>1.1255088100000001</v>
      </c>
      <c r="AZ124" t="s">
        <v>504</v>
      </c>
      <c r="BA124">
        <v>0</v>
      </c>
      <c r="BB124">
        <v>0</v>
      </c>
      <c r="BD124" s="142">
        <v>1906.1416545066786</v>
      </c>
    </row>
    <row r="125" spans="1:56" x14ac:dyDescent="0.3">
      <c r="A125" t="s">
        <v>660</v>
      </c>
      <c r="B125" t="s">
        <v>498</v>
      </c>
      <c r="C125" t="s">
        <v>661</v>
      </c>
      <c r="D125" t="s">
        <v>207</v>
      </c>
      <c r="E125" t="s">
        <v>183</v>
      </c>
      <c r="F125" t="s">
        <v>178</v>
      </c>
      <c r="G125" t="s">
        <v>161</v>
      </c>
      <c r="H125" t="s">
        <v>162</v>
      </c>
      <c r="I125" t="s">
        <v>247</v>
      </c>
      <c r="J125" t="s">
        <v>708</v>
      </c>
      <c r="K125">
        <v>614300</v>
      </c>
      <c r="L125" t="s">
        <v>552</v>
      </c>
      <c r="N125" t="s">
        <v>711</v>
      </c>
      <c r="O125" t="s">
        <v>503</v>
      </c>
      <c r="T125" t="s">
        <v>504</v>
      </c>
      <c r="U125">
        <v>0</v>
      </c>
      <c r="V125">
        <v>0</v>
      </c>
      <c r="X125">
        <v>1</v>
      </c>
      <c r="Y125">
        <v>2</v>
      </c>
      <c r="Z125">
        <v>1.03</v>
      </c>
      <c r="AA125">
        <v>2000</v>
      </c>
      <c r="AB125" t="s">
        <v>504</v>
      </c>
      <c r="AC125">
        <v>4120</v>
      </c>
      <c r="AD125">
        <v>385.37808208927305</v>
      </c>
      <c r="AH125">
        <v>1.0609</v>
      </c>
      <c r="AJ125" t="s">
        <v>504</v>
      </c>
      <c r="AK125">
        <v>0</v>
      </c>
      <c r="AL125">
        <v>0</v>
      </c>
      <c r="AN125">
        <v>1</v>
      </c>
      <c r="AO125">
        <v>2</v>
      </c>
      <c r="AP125">
        <v>1.092727</v>
      </c>
      <c r="AQ125">
        <v>2000</v>
      </c>
      <c r="AR125" t="s">
        <v>504</v>
      </c>
      <c r="AS125">
        <v>4370.9080000000004</v>
      </c>
      <c r="AT125">
        <v>408.84760728850978</v>
      </c>
      <c r="AX125">
        <v>1.1255088100000001</v>
      </c>
      <c r="AZ125" t="s">
        <v>504</v>
      </c>
      <c r="BA125">
        <v>0</v>
      </c>
      <c r="BB125">
        <v>0</v>
      </c>
      <c r="BD125" s="142">
        <v>794.22568937778283</v>
      </c>
    </row>
    <row r="126" spans="1:56" x14ac:dyDescent="0.3">
      <c r="A126" t="s">
        <v>660</v>
      </c>
      <c r="B126" t="s">
        <v>498</v>
      </c>
      <c r="C126" t="s">
        <v>661</v>
      </c>
      <c r="D126" t="s">
        <v>207</v>
      </c>
      <c r="E126" t="s">
        <v>183</v>
      </c>
      <c r="F126" t="s">
        <v>178</v>
      </c>
      <c r="G126" t="s">
        <v>161</v>
      </c>
      <c r="H126" t="s">
        <v>162</v>
      </c>
      <c r="I126" t="s">
        <v>247</v>
      </c>
      <c r="J126" t="s">
        <v>708</v>
      </c>
      <c r="K126">
        <v>612100</v>
      </c>
      <c r="L126" t="s">
        <v>522</v>
      </c>
      <c r="N126" t="s">
        <v>712</v>
      </c>
      <c r="O126" t="s">
        <v>503</v>
      </c>
      <c r="T126" t="s">
        <v>504</v>
      </c>
      <c r="U126">
        <v>0</v>
      </c>
      <c r="V126">
        <v>0</v>
      </c>
      <c r="X126">
        <v>1</v>
      </c>
      <c r="Y126">
        <v>1</v>
      </c>
      <c r="Z126">
        <v>1.03</v>
      </c>
      <c r="AA126">
        <v>800</v>
      </c>
      <c r="AB126" t="s">
        <v>504</v>
      </c>
      <c r="AC126">
        <v>824</v>
      </c>
      <c r="AD126">
        <v>77.075616417854604</v>
      </c>
      <c r="AH126">
        <v>1.0609</v>
      </c>
      <c r="AJ126" t="s">
        <v>504</v>
      </c>
      <c r="AK126">
        <v>0</v>
      </c>
      <c r="AL126">
        <v>0</v>
      </c>
      <c r="AN126">
        <v>1</v>
      </c>
      <c r="AO126">
        <v>1</v>
      </c>
      <c r="AP126">
        <v>1.092727</v>
      </c>
      <c r="AQ126">
        <v>800</v>
      </c>
      <c r="AR126" t="s">
        <v>504</v>
      </c>
      <c r="AS126">
        <v>874.1816</v>
      </c>
      <c r="AT126">
        <v>81.769521457701956</v>
      </c>
      <c r="AX126">
        <v>1.1255088100000001</v>
      </c>
      <c r="AZ126" t="s">
        <v>504</v>
      </c>
      <c r="BA126">
        <v>0</v>
      </c>
      <c r="BB126">
        <v>0</v>
      </c>
      <c r="BD126" s="142">
        <v>158.84513787555656</v>
      </c>
    </row>
    <row r="127" spans="1:56" x14ac:dyDescent="0.3">
      <c r="A127" t="s">
        <v>660</v>
      </c>
      <c r="B127" t="s">
        <v>498</v>
      </c>
      <c r="C127" t="s">
        <v>661</v>
      </c>
      <c r="D127" t="s">
        <v>207</v>
      </c>
      <c r="E127" t="s">
        <v>183</v>
      </c>
      <c r="F127" t="s">
        <v>178</v>
      </c>
      <c r="G127" t="s">
        <v>159</v>
      </c>
      <c r="H127" t="s">
        <v>160</v>
      </c>
      <c r="I127" t="s">
        <v>247</v>
      </c>
      <c r="J127" t="s">
        <v>708</v>
      </c>
      <c r="K127">
        <v>623200</v>
      </c>
      <c r="L127" t="s">
        <v>562</v>
      </c>
      <c r="N127" t="s">
        <v>713</v>
      </c>
      <c r="O127" t="s">
        <v>503</v>
      </c>
      <c r="T127" t="s">
        <v>504</v>
      </c>
      <c r="U127">
        <v>0</v>
      </c>
      <c r="V127">
        <v>0</v>
      </c>
      <c r="X127">
        <v>2</v>
      </c>
      <c r="Y127">
        <v>12</v>
      </c>
      <c r="Z127">
        <v>1.03</v>
      </c>
      <c r="AA127">
        <v>500</v>
      </c>
      <c r="AB127" t="s">
        <v>504</v>
      </c>
      <c r="AC127">
        <v>12360</v>
      </c>
      <c r="AD127">
        <v>1156.1342462678192</v>
      </c>
      <c r="AH127">
        <v>1.0609</v>
      </c>
      <c r="AJ127" t="s">
        <v>504</v>
      </c>
      <c r="AK127">
        <v>0</v>
      </c>
      <c r="AL127">
        <v>0</v>
      </c>
      <c r="AN127">
        <v>2</v>
      </c>
      <c r="AO127">
        <v>12</v>
      </c>
      <c r="AP127">
        <v>1.092727</v>
      </c>
      <c r="AQ127">
        <v>500</v>
      </c>
      <c r="AR127" t="s">
        <v>504</v>
      </c>
      <c r="AS127">
        <v>13112.724</v>
      </c>
      <c r="AT127">
        <v>1226.5428218655293</v>
      </c>
      <c r="AX127">
        <v>1.1255088100000001</v>
      </c>
      <c r="AZ127" t="s">
        <v>504</v>
      </c>
      <c r="BA127">
        <v>0</v>
      </c>
      <c r="BB127">
        <v>0</v>
      </c>
      <c r="BD127" s="142">
        <v>2382.6770681333483</v>
      </c>
    </row>
    <row r="128" spans="1:56" x14ac:dyDescent="0.3">
      <c r="A128" t="s">
        <v>660</v>
      </c>
      <c r="B128" t="s">
        <v>498</v>
      </c>
      <c r="C128" t="s">
        <v>661</v>
      </c>
      <c r="D128" t="s">
        <v>207</v>
      </c>
      <c r="E128" t="s">
        <v>183</v>
      </c>
      <c r="F128" t="s">
        <v>178</v>
      </c>
      <c r="G128" t="s">
        <v>159</v>
      </c>
      <c r="H128" t="s">
        <v>160</v>
      </c>
      <c r="I128" t="s">
        <v>247</v>
      </c>
      <c r="J128" t="s">
        <v>708</v>
      </c>
      <c r="K128">
        <v>616901</v>
      </c>
      <c r="L128" t="s">
        <v>714</v>
      </c>
      <c r="N128" t="s">
        <v>697</v>
      </c>
      <c r="O128" t="s">
        <v>503</v>
      </c>
      <c r="T128" t="s">
        <v>504</v>
      </c>
      <c r="U128">
        <v>0</v>
      </c>
      <c r="V128">
        <v>0</v>
      </c>
      <c r="X128">
        <v>6</v>
      </c>
      <c r="Y128">
        <v>3</v>
      </c>
      <c r="Z128">
        <v>1.03</v>
      </c>
      <c r="AA128">
        <v>200</v>
      </c>
      <c r="AB128" t="s">
        <v>504</v>
      </c>
      <c r="AC128">
        <v>3708</v>
      </c>
      <c r="AD128">
        <v>346.84027388034576</v>
      </c>
      <c r="AH128">
        <v>1.0609</v>
      </c>
      <c r="AJ128" t="s">
        <v>504</v>
      </c>
      <c r="AK128">
        <v>0</v>
      </c>
      <c r="AL128">
        <v>0</v>
      </c>
      <c r="AN128">
        <v>6</v>
      </c>
      <c r="AO128">
        <v>3</v>
      </c>
      <c r="AP128">
        <v>1.092727</v>
      </c>
      <c r="AQ128">
        <v>200</v>
      </c>
      <c r="AR128" t="s">
        <v>504</v>
      </c>
      <c r="AS128">
        <v>3933.8172</v>
      </c>
      <c r="AT128">
        <v>367.96284655965877</v>
      </c>
      <c r="AX128">
        <v>1.1255088100000001</v>
      </c>
      <c r="AZ128" t="s">
        <v>504</v>
      </c>
      <c r="BA128">
        <v>0</v>
      </c>
      <c r="BB128">
        <v>0</v>
      </c>
      <c r="BD128" s="142">
        <v>714.80312044000448</v>
      </c>
    </row>
    <row r="129" spans="1:56" x14ac:dyDescent="0.3">
      <c r="A129" t="s">
        <v>660</v>
      </c>
      <c r="B129" t="s">
        <v>498</v>
      </c>
      <c r="C129" t="s">
        <v>661</v>
      </c>
      <c r="D129" t="s">
        <v>207</v>
      </c>
      <c r="E129" t="s">
        <v>183</v>
      </c>
      <c r="F129" t="s">
        <v>178</v>
      </c>
      <c r="G129" t="s">
        <v>161</v>
      </c>
      <c r="H129" t="s">
        <v>162</v>
      </c>
      <c r="I129" t="s">
        <v>715</v>
      </c>
      <c r="J129" t="s">
        <v>716</v>
      </c>
      <c r="K129">
        <v>616800</v>
      </c>
      <c r="L129" t="s">
        <v>560</v>
      </c>
      <c r="N129" t="s">
        <v>709</v>
      </c>
      <c r="O129" t="s">
        <v>503</v>
      </c>
      <c r="T129" t="s">
        <v>504</v>
      </c>
      <c r="U129">
        <v>0</v>
      </c>
      <c r="V129">
        <v>0</v>
      </c>
      <c r="X129">
        <v>3</v>
      </c>
      <c r="Y129">
        <v>12</v>
      </c>
      <c r="Z129">
        <v>1.03</v>
      </c>
      <c r="AA129">
        <v>550</v>
      </c>
      <c r="AB129" t="s">
        <v>504</v>
      </c>
      <c r="AC129">
        <v>20394</v>
      </c>
      <c r="AD129">
        <v>1907.6215063419015</v>
      </c>
      <c r="AH129">
        <v>1.0609</v>
      </c>
      <c r="AJ129" t="s">
        <v>504</v>
      </c>
      <c r="AK129">
        <v>0</v>
      </c>
      <c r="AL129">
        <v>0</v>
      </c>
      <c r="AN129">
        <v>3</v>
      </c>
      <c r="AO129">
        <v>12</v>
      </c>
      <c r="AP129">
        <v>1.092727</v>
      </c>
      <c r="AQ129">
        <v>550</v>
      </c>
      <c r="AR129" t="s">
        <v>504</v>
      </c>
      <c r="AS129">
        <v>21635.994600000002</v>
      </c>
      <c r="AT129">
        <v>2023.7956560781236</v>
      </c>
      <c r="AX129">
        <v>1.1255088100000001</v>
      </c>
      <c r="AZ129" t="s">
        <v>504</v>
      </c>
      <c r="BA129">
        <v>0</v>
      </c>
      <c r="BB129">
        <v>0</v>
      </c>
      <c r="BD129" s="142">
        <v>3931.4171624200253</v>
      </c>
    </row>
    <row r="130" spans="1:56" x14ac:dyDescent="0.3">
      <c r="A130" t="s">
        <v>660</v>
      </c>
      <c r="B130" t="s">
        <v>498</v>
      </c>
      <c r="C130" t="s">
        <v>661</v>
      </c>
      <c r="D130" t="s">
        <v>207</v>
      </c>
      <c r="E130" t="s">
        <v>183</v>
      </c>
      <c r="F130" t="s">
        <v>178</v>
      </c>
      <c r="G130" t="s">
        <v>161</v>
      </c>
      <c r="H130" t="s">
        <v>162</v>
      </c>
      <c r="I130" t="s">
        <v>715</v>
      </c>
      <c r="J130" t="s">
        <v>716</v>
      </c>
      <c r="K130">
        <v>614500</v>
      </c>
      <c r="L130" t="s">
        <v>557</v>
      </c>
      <c r="N130" t="s">
        <v>710</v>
      </c>
      <c r="O130" t="s">
        <v>503</v>
      </c>
      <c r="T130" t="s">
        <v>504</v>
      </c>
      <c r="U130">
        <v>0</v>
      </c>
      <c r="V130">
        <v>0</v>
      </c>
      <c r="X130">
        <v>2</v>
      </c>
      <c r="Y130">
        <v>16</v>
      </c>
      <c r="Z130">
        <v>1.03</v>
      </c>
      <c r="AA130">
        <v>300</v>
      </c>
      <c r="AB130" t="s">
        <v>504</v>
      </c>
      <c r="AC130">
        <v>9888</v>
      </c>
      <c r="AD130">
        <v>924.90739701425525</v>
      </c>
      <c r="AH130">
        <v>1.0609</v>
      </c>
      <c r="AJ130" t="s">
        <v>504</v>
      </c>
      <c r="AK130">
        <v>0</v>
      </c>
      <c r="AL130">
        <v>0</v>
      </c>
      <c r="AN130">
        <v>2</v>
      </c>
      <c r="AO130">
        <v>16</v>
      </c>
      <c r="AP130">
        <v>1.092727</v>
      </c>
      <c r="AQ130">
        <v>300</v>
      </c>
      <c r="AR130" t="s">
        <v>504</v>
      </c>
      <c r="AS130">
        <v>10490.1792</v>
      </c>
      <c r="AT130">
        <v>981.23425749242347</v>
      </c>
      <c r="AX130">
        <v>1.1255088100000001</v>
      </c>
      <c r="AZ130" t="s">
        <v>504</v>
      </c>
      <c r="BA130">
        <v>0</v>
      </c>
      <c r="BB130">
        <v>0</v>
      </c>
      <c r="BD130" s="142">
        <v>1906.1416545066786</v>
      </c>
    </row>
    <row r="131" spans="1:56" x14ac:dyDescent="0.3">
      <c r="A131" t="s">
        <v>660</v>
      </c>
      <c r="B131" t="s">
        <v>498</v>
      </c>
      <c r="C131" t="s">
        <v>661</v>
      </c>
      <c r="D131" t="s">
        <v>207</v>
      </c>
      <c r="E131" t="s">
        <v>183</v>
      </c>
      <c r="F131" t="s">
        <v>178</v>
      </c>
      <c r="G131" t="s">
        <v>161</v>
      </c>
      <c r="H131" t="s">
        <v>162</v>
      </c>
      <c r="I131" t="s">
        <v>715</v>
      </c>
      <c r="J131" t="s">
        <v>716</v>
      </c>
      <c r="K131">
        <v>614300</v>
      </c>
      <c r="L131" t="s">
        <v>552</v>
      </c>
      <c r="N131" t="s">
        <v>711</v>
      </c>
      <c r="O131" t="s">
        <v>503</v>
      </c>
      <c r="T131" t="s">
        <v>504</v>
      </c>
      <c r="U131">
        <v>0</v>
      </c>
      <c r="V131">
        <v>0</v>
      </c>
      <c r="X131">
        <v>1</v>
      </c>
      <c r="Y131">
        <v>2</v>
      </c>
      <c r="Z131">
        <v>1.03</v>
      </c>
      <c r="AA131">
        <v>2000</v>
      </c>
      <c r="AB131" t="s">
        <v>504</v>
      </c>
      <c r="AC131">
        <v>4120</v>
      </c>
      <c r="AD131">
        <v>385.37808208927305</v>
      </c>
      <c r="AH131">
        <v>1.0609</v>
      </c>
      <c r="AJ131" t="s">
        <v>504</v>
      </c>
      <c r="AK131">
        <v>0</v>
      </c>
      <c r="AL131">
        <v>0</v>
      </c>
      <c r="AN131">
        <v>1</v>
      </c>
      <c r="AO131">
        <v>2</v>
      </c>
      <c r="AP131">
        <v>1.092727</v>
      </c>
      <c r="AQ131">
        <v>2000</v>
      </c>
      <c r="AR131" t="s">
        <v>504</v>
      </c>
      <c r="AS131">
        <v>4370.9080000000004</v>
      </c>
      <c r="AT131">
        <v>408.84760728850978</v>
      </c>
      <c r="AX131">
        <v>1.1255088100000001</v>
      </c>
      <c r="AZ131" t="s">
        <v>504</v>
      </c>
      <c r="BA131">
        <v>0</v>
      </c>
      <c r="BB131">
        <v>0</v>
      </c>
      <c r="BD131" s="142">
        <v>794.22568937778283</v>
      </c>
    </row>
    <row r="132" spans="1:56" x14ac:dyDescent="0.3">
      <c r="A132" t="s">
        <v>660</v>
      </c>
      <c r="B132" t="s">
        <v>498</v>
      </c>
      <c r="C132" t="s">
        <v>661</v>
      </c>
      <c r="D132" t="s">
        <v>207</v>
      </c>
      <c r="E132" t="s">
        <v>183</v>
      </c>
      <c r="F132" t="s">
        <v>178</v>
      </c>
      <c r="G132" t="s">
        <v>161</v>
      </c>
      <c r="H132" t="s">
        <v>162</v>
      </c>
      <c r="I132" t="s">
        <v>715</v>
      </c>
      <c r="J132" t="s">
        <v>716</v>
      </c>
      <c r="K132">
        <v>612100</v>
      </c>
      <c r="L132" t="s">
        <v>522</v>
      </c>
      <c r="N132" t="s">
        <v>712</v>
      </c>
      <c r="O132" t="s">
        <v>503</v>
      </c>
      <c r="T132" t="s">
        <v>504</v>
      </c>
      <c r="U132">
        <v>0</v>
      </c>
      <c r="V132">
        <v>0</v>
      </c>
      <c r="X132">
        <v>1</v>
      </c>
      <c r="Y132">
        <v>1</v>
      </c>
      <c r="Z132">
        <v>1.03</v>
      </c>
      <c r="AA132">
        <v>800</v>
      </c>
      <c r="AB132" t="s">
        <v>504</v>
      </c>
      <c r="AC132">
        <v>824</v>
      </c>
      <c r="AD132">
        <v>77.075616417854604</v>
      </c>
      <c r="AH132">
        <v>1.0609</v>
      </c>
      <c r="AJ132" t="s">
        <v>504</v>
      </c>
      <c r="AK132">
        <v>0</v>
      </c>
      <c r="AL132">
        <v>0</v>
      </c>
      <c r="AN132">
        <v>1</v>
      </c>
      <c r="AO132">
        <v>1</v>
      </c>
      <c r="AP132">
        <v>1.092727</v>
      </c>
      <c r="AQ132">
        <v>800</v>
      </c>
      <c r="AR132" t="s">
        <v>504</v>
      </c>
      <c r="AS132">
        <v>874.1816</v>
      </c>
      <c r="AT132">
        <v>81.769521457701956</v>
      </c>
      <c r="AX132">
        <v>1.1255088100000001</v>
      </c>
      <c r="AZ132" t="s">
        <v>504</v>
      </c>
      <c r="BA132">
        <v>0</v>
      </c>
      <c r="BB132">
        <v>0</v>
      </c>
      <c r="BD132" s="142">
        <v>158.84513787555656</v>
      </c>
    </row>
    <row r="133" spans="1:56" x14ac:dyDescent="0.3">
      <c r="A133" s="137" t="s">
        <v>660</v>
      </c>
      <c r="B133" s="137" t="s">
        <v>498</v>
      </c>
      <c r="C133" t="s">
        <v>661</v>
      </c>
      <c r="D133" t="s">
        <v>207</v>
      </c>
      <c r="E133" t="s">
        <v>183</v>
      </c>
      <c r="F133" t="s">
        <v>178</v>
      </c>
      <c r="G133" t="s">
        <v>159</v>
      </c>
      <c r="H133" t="s">
        <v>160</v>
      </c>
      <c r="I133" t="s">
        <v>715</v>
      </c>
      <c r="J133" t="s">
        <v>716</v>
      </c>
      <c r="K133">
        <v>623200</v>
      </c>
      <c r="L133" t="s">
        <v>562</v>
      </c>
      <c r="N133" t="s">
        <v>713</v>
      </c>
      <c r="O133" t="s">
        <v>503</v>
      </c>
      <c r="T133" t="s">
        <v>504</v>
      </c>
      <c r="U133">
        <v>0</v>
      </c>
      <c r="V133">
        <v>0</v>
      </c>
      <c r="X133">
        <v>2</v>
      </c>
      <c r="Y133">
        <v>12</v>
      </c>
      <c r="Z133">
        <v>1.03</v>
      </c>
      <c r="AA133">
        <v>500</v>
      </c>
      <c r="AB133" t="s">
        <v>504</v>
      </c>
      <c r="AC133">
        <v>12360</v>
      </c>
      <c r="AD133">
        <v>1156.1342462678192</v>
      </c>
      <c r="AH133">
        <v>1.0609</v>
      </c>
      <c r="AJ133" t="s">
        <v>504</v>
      </c>
      <c r="AK133">
        <v>0</v>
      </c>
      <c r="AL133">
        <v>0</v>
      </c>
      <c r="AN133">
        <v>2</v>
      </c>
      <c r="AO133">
        <v>12</v>
      </c>
      <c r="AP133">
        <v>1.092727</v>
      </c>
      <c r="AQ133">
        <v>500</v>
      </c>
      <c r="AR133" t="s">
        <v>504</v>
      </c>
      <c r="AS133">
        <v>13112.724</v>
      </c>
      <c r="AT133">
        <v>1226.5428218655293</v>
      </c>
      <c r="AX133">
        <v>1.1255088100000001</v>
      </c>
      <c r="AZ133" t="s">
        <v>504</v>
      </c>
      <c r="BA133">
        <v>0</v>
      </c>
      <c r="BB133">
        <v>0</v>
      </c>
      <c r="BD133" s="142">
        <v>2382.6770681333483</v>
      </c>
    </row>
    <row r="134" spans="1:56" x14ac:dyDescent="0.3">
      <c r="A134" s="137" t="s">
        <v>660</v>
      </c>
      <c r="B134" s="137" t="s">
        <v>498</v>
      </c>
      <c r="C134" t="s">
        <v>661</v>
      </c>
      <c r="D134" t="s">
        <v>207</v>
      </c>
      <c r="E134" t="s">
        <v>183</v>
      </c>
      <c r="F134" t="s">
        <v>178</v>
      </c>
      <c r="G134" t="s">
        <v>159</v>
      </c>
      <c r="H134" t="s">
        <v>160</v>
      </c>
      <c r="I134" t="s">
        <v>715</v>
      </c>
      <c r="J134" t="s">
        <v>716</v>
      </c>
      <c r="K134">
        <v>616901</v>
      </c>
      <c r="L134" t="s">
        <v>714</v>
      </c>
      <c r="N134" t="s">
        <v>697</v>
      </c>
      <c r="O134" t="s">
        <v>503</v>
      </c>
      <c r="T134" t="s">
        <v>504</v>
      </c>
      <c r="U134">
        <v>0</v>
      </c>
      <c r="V134">
        <v>0</v>
      </c>
      <c r="X134">
        <v>6</v>
      </c>
      <c r="Y134">
        <v>3</v>
      </c>
      <c r="Z134">
        <v>1.03</v>
      </c>
      <c r="AA134">
        <v>200</v>
      </c>
      <c r="AB134" t="s">
        <v>504</v>
      </c>
      <c r="AC134">
        <v>3708</v>
      </c>
      <c r="AD134">
        <v>346.84027388034576</v>
      </c>
      <c r="AH134">
        <v>1.0609</v>
      </c>
      <c r="AJ134" t="s">
        <v>504</v>
      </c>
      <c r="AK134">
        <v>0</v>
      </c>
      <c r="AL134">
        <v>0</v>
      </c>
      <c r="AN134">
        <v>6</v>
      </c>
      <c r="AO134">
        <v>3</v>
      </c>
      <c r="AP134">
        <v>1.092727</v>
      </c>
      <c r="AQ134">
        <v>200</v>
      </c>
      <c r="AR134" t="s">
        <v>504</v>
      </c>
      <c r="AS134">
        <v>3933.8172</v>
      </c>
      <c r="AT134">
        <v>367.96284655965877</v>
      </c>
      <c r="AX134">
        <v>1.1255088100000001</v>
      </c>
      <c r="AZ134" t="s">
        <v>504</v>
      </c>
      <c r="BA134">
        <v>0</v>
      </c>
      <c r="BB134">
        <v>0</v>
      </c>
      <c r="BD134" s="142">
        <v>714.80312044000448</v>
      </c>
    </row>
    <row r="135" spans="1:56" x14ac:dyDescent="0.3">
      <c r="A135" s="137" t="s">
        <v>660</v>
      </c>
      <c r="B135" s="137" t="s">
        <v>498</v>
      </c>
      <c r="C135" t="s">
        <v>661</v>
      </c>
      <c r="D135" t="s">
        <v>207</v>
      </c>
      <c r="E135" t="s">
        <v>183</v>
      </c>
      <c r="F135" t="s">
        <v>178</v>
      </c>
      <c r="G135" t="s">
        <v>161</v>
      </c>
      <c r="H135" t="s">
        <v>162</v>
      </c>
      <c r="I135" t="s">
        <v>717</v>
      </c>
      <c r="J135" t="s">
        <v>718</v>
      </c>
      <c r="K135">
        <v>617000</v>
      </c>
      <c r="L135" t="s">
        <v>564</v>
      </c>
      <c r="N135" t="s">
        <v>719</v>
      </c>
      <c r="O135" t="s">
        <v>503</v>
      </c>
      <c r="T135" t="s">
        <v>504</v>
      </c>
      <c r="U135">
        <v>0</v>
      </c>
      <c r="V135">
        <v>0</v>
      </c>
      <c r="X135">
        <v>1</v>
      </c>
      <c r="Y135">
        <v>1</v>
      </c>
      <c r="Z135">
        <v>1.03</v>
      </c>
      <c r="AA135">
        <v>40000</v>
      </c>
      <c r="AB135" t="s">
        <v>504</v>
      </c>
      <c r="AC135">
        <v>41200</v>
      </c>
      <c r="AD135">
        <v>3853.7808208927304</v>
      </c>
      <c r="AH135">
        <v>1.0609</v>
      </c>
      <c r="AJ135" t="s">
        <v>504</v>
      </c>
      <c r="AK135">
        <v>0</v>
      </c>
      <c r="AL135">
        <v>0</v>
      </c>
      <c r="AN135">
        <v>1</v>
      </c>
      <c r="AO135">
        <v>1</v>
      </c>
      <c r="AP135">
        <v>1.092727</v>
      </c>
      <c r="AQ135">
        <v>40000</v>
      </c>
      <c r="AR135" t="s">
        <v>504</v>
      </c>
      <c r="AS135">
        <v>43709.08</v>
      </c>
      <c r="AT135">
        <v>4088.4760728850979</v>
      </c>
      <c r="AX135">
        <v>1.1255088099999999</v>
      </c>
      <c r="AZ135" t="s">
        <v>504</v>
      </c>
      <c r="BA135">
        <v>0</v>
      </c>
      <c r="BB135">
        <v>0</v>
      </c>
      <c r="BD135" s="142">
        <v>7942.2568937778287</v>
      </c>
    </row>
    <row r="136" spans="1:56" x14ac:dyDescent="0.3">
      <c r="A136" s="137" t="s">
        <v>660</v>
      </c>
      <c r="B136" s="137" t="s">
        <v>498</v>
      </c>
      <c r="C136" t="s">
        <v>661</v>
      </c>
      <c r="D136" t="s">
        <v>207</v>
      </c>
      <c r="E136" t="s">
        <v>183</v>
      </c>
      <c r="F136" t="s">
        <v>178</v>
      </c>
      <c r="G136" t="s">
        <v>161</v>
      </c>
      <c r="H136" t="s">
        <v>162</v>
      </c>
      <c r="I136" t="s">
        <v>315</v>
      </c>
      <c r="J136" t="s">
        <v>720</v>
      </c>
      <c r="K136">
        <v>617000</v>
      </c>
      <c r="L136" t="s">
        <v>564</v>
      </c>
      <c r="N136" t="s">
        <v>721</v>
      </c>
      <c r="O136" t="s">
        <v>503</v>
      </c>
      <c r="T136" t="s">
        <v>504</v>
      </c>
      <c r="U136">
        <v>0</v>
      </c>
      <c r="V136">
        <v>0</v>
      </c>
      <c r="X136">
        <v>1</v>
      </c>
      <c r="Y136">
        <v>1</v>
      </c>
      <c r="Z136">
        <v>1.03</v>
      </c>
      <c r="AA136">
        <v>30000</v>
      </c>
      <c r="AB136" t="s">
        <v>504</v>
      </c>
      <c r="AC136">
        <v>30900</v>
      </c>
      <c r="AD136">
        <v>2890.3356156695477</v>
      </c>
      <c r="AF136">
        <v>1</v>
      </c>
      <c r="AG136">
        <v>1</v>
      </c>
      <c r="AH136">
        <v>1.0609</v>
      </c>
      <c r="AI136">
        <v>30000</v>
      </c>
      <c r="AJ136" t="s">
        <v>504</v>
      </c>
      <c r="AK136">
        <v>31827</v>
      </c>
      <c r="AL136">
        <v>2977.0456841396344</v>
      </c>
      <c r="AP136">
        <v>1.092727</v>
      </c>
      <c r="AR136" t="s">
        <v>504</v>
      </c>
      <c r="AS136">
        <v>0</v>
      </c>
      <c r="AT136">
        <v>0</v>
      </c>
      <c r="AV136">
        <v>1</v>
      </c>
      <c r="AW136">
        <v>1</v>
      </c>
      <c r="AX136">
        <v>1.1255088099999999</v>
      </c>
      <c r="AY136">
        <v>30000</v>
      </c>
      <c r="AZ136" t="s">
        <v>504</v>
      </c>
      <c r="BA136">
        <v>33765.264299999995</v>
      </c>
      <c r="BB136">
        <v>3158.3477663037374</v>
      </c>
      <c r="BD136" s="142">
        <v>9025.7290661129191</v>
      </c>
    </row>
    <row r="137" spans="1:56" x14ac:dyDescent="0.3">
      <c r="A137" s="137" t="s">
        <v>660</v>
      </c>
      <c r="B137" s="137" t="s">
        <v>498</v>
      </c>
      <c r="C137" t="s">
        <v>661</v>
      </c>
      <c r="D137" t="s">
        <v>207</v>
      </c>
      <c r="E137" t="s">
        <v>183</v>
      </c>
      <c r="F137" t="s">
        <v>178</v>
      </c>
      <c r="G137" t="s">
        <v>161</v>
      </c>
      <c r="H137" t="s">
        <v>162</v>
      </c>
      <c r="I137" t="s">
        <v>359</v>
      </c>
      <c r="J137" t="s">
        <v>653</v>
      </c>
      <c r="K137">
        <v>617000</v>
      </c>
      <c r="L137" t="s">
        <v>564</v>
      </c>
      <c r="N137" t="s">
        <v>722</v>
      </c>
      <c r="O137" t="s">
        <v>503</v>
      </c>
      <c r="T137" t="s">
        <v>504</v>
      </c>
      <c r="U137">
        <v>0</v>
      </c>
      <c r="V137">
        <v>0</v>
      </c>
      <c r="X137">
        <v>1</v>
      </c>
      <c r="Y137">
        <v>1</v>
      </c>
      <c r="Z137">
        <v>1.03</v>
      </c>
      <c r="AA137">
        <v>30000</v>
      </c>
      <c r="AB137" t="s">
        <v>504</v>
      </c>
      <c r="AC137">
        <v>30900</v>
      </c>
      <c r="AD137">
        <v>2890.3356156695477</v>
      </c>
      <c r="AF137">
        <v>1</v>
      </c>
      <c r="AG137">
        <v>1</v>
      </c>
      <c r="AH137">
        <v>1.0609</v>
      </c>
      <c r="AI137">
        <v>30000</v>
      </c>
      <c r="AJ137" t="s">
        <v>504</v>
      </c>
      <c r="AK137">
        <v>31827</v>
      </c>
      <c r="AL137">
        <v>2977.0456841396344</v>
      </c>
      <c r="AP137">
        <v>1.092727</v>
      </c>
      <c r="AR137" t="s">
        <v>504</v>
      </c>
      <c r="AS137">
        <v>0</v>
      </c>
      <c r="AT137">
        <v>0</v>
      </c>
      <c r="AV137">
        <v>1</v>
      </c>
      <c r="AW137">
        <v>1</v>
      </c>
      <c r="AX137">
        <v>1.1255088100000001</v>
      </c>
      <c r="AY137">
        <v>30000</v>
      </c>
      <c r="AZ137" t="s">
        <v>504</v>
      </c>
      <c r="BA137">
        <v>33765.264300000003</v>
      </c>
      <c r="BB137">
        <v>3158.3477663037384</v>
      </c>
      <c r="BD137" s="142">
        <v>9025.7290661129209</v>
      </c>
    </row>
    <row r="138" spans="1:56" x14ac:dyDescent="0.3">
      <c r="A138" s="137" t="s">
        <v>660</v>
      </c>
      <c r="B138" s="137" t="s">
        <v>498</v>
      </c>
      <c r="C138" t="s">
        <v>661</v>
      </c>
      <c r="D138" t="s">
        <v>207</v>
      </c>
      <c r="E138" t="s">
        <v>183</v>
      </c>
      <c r="F138" t="s">
        <v>178</v>
      </c>
      <c r="G138" t="s">
        <v>161</v>
      </c>
      <c r="H138" t="s">
        <v>162</v>
      </c>
      <c r="I138" t="s">
        <v>223</v>
      </c>
      <c r="J138" t="s">
        <v>723</v>
      </c>
      <c r="K138">
        <v>617000</v>
      </c>
      <c r="L138" t="s">
        <v>564</v>
      </c>
      <c r="N138" t="s">
        <v>724</v>
      </c>
      <c r="O138" t="s">
        <v>503</v>
      </c>
      <c r="Q138">
        <v>1</v>
      </c>
      <c r="R138">
        <v>1</v>
      </c>
      <c r="S138">
        <v>17500</v>
      </c>
      <c r="T138" t="s">
        <v>504</v>
      </c>
      <c r="U138">
        <v>17500</v>
      </c>
      <c r="V138">
        <v>1636.9214651850191</v>
      </c>
      <c r="Z138">
        <v>1.03</v>
      </c>
      <c r="AB138" t="s">
        <v>504</v>
      </c>
      <c r="AC138">
        <v>0</v>
      </c>
      <c r="AD138">
        <v>0</v>
      </c>
      <c r="AF138">
        <v>1</v>
      </c>
      <c r="AG138">
        <v>1</v>
      </c>
      <c r="AH138">
        <v>1.0609</v>
      </c>
      <c r="AI138">
        <v>17500</v>
      </c>
      <c r="AJ138" t="s">
        <v>504</v>
      </c>
      <c r="AK138">
        <v>18565.75</v>
      </c>
      <c r="AL138">
        <v>1736.6099824147866</v>
      </c>
      <c r="AN138">
        <v>1</v>
      </c>
      <c r="AO138">
        <v>1</v>
      </c>
      <c r="AP138">
        <v>1.092727</v>
      </c>
      <c r="AQ138">
        <v>17500</v>
      </c>
      <c r="AR138" t="s">
        <v>504</v>
      </c>
      <c r="AS138">
        <v>19122.7225</v>
      </c>
      <c r="AT138">
        <v>1788.7082818872302</v>
      </c>
      <c r="AV138">
        <v>1</v>
      </c>
      <c r="AW138">
        <v>1</v>
      </c>
      <c r="AX138">
        <v>1.1255088100000001</v>
      </c>
      <c r="AY138">
        <v>17480</v>
      </c>
      <c r="AZ138" t="s">
        <v>504</v>
      </c>
      <c r="BA138">
        <v>19673.893998800002</v>
      </c>
      <c r="BB138">
        <v>1840.2639651663114</v>
      </c>
      <c r="BD138" s="142">
        <v>7002.5036946533473</v>
      </c>
    </row>
    <row r="139" spans="1:56" x14ac:dyDescent="0.3">
      <c r="A139" s="137" t="s">
        <v>660</v>
      </c>
      <c r="B139" s="137" t="s">
        <v>498</v>
      </c>
      <c r="C139" t="s">
        <v>661</v>
      </c>
      <c r="D139" t="s">
        <v>207</v>
      </c>
      <c r="E139" t="s">
        <v>183</v>
      </c>
      <c r="F139" t="s">
        <v>158</v>
      </c>
      <c r="H139" t="s">
        <v>158</v>
      </c>
      <c r="J139" t="s">
        <v>158</v>
      </c>
      <c r="L139" t="s">
        <v>158</v>
      </c>
      <c r="T139" t="s">
        <v>504</v>
      </c>
      <c r="U139">
        <v>0</v>
      </c>
      <c r="V139">
        <v>0</v>
      </c>
      <c r="Z139">
        <v>1.03</v>
      </c>
      <c r="AB139" t="s">
        <v>504</v>
      </c>
      <c r="AC139">
        <v>0</v>
      </c>
      <c r="AD139">
        <v>0</v>
      </c>
      <c r="AH139">
        <v>1.0609</v>
      </c>
      <c r="AJ139" t="s">
        <v>504</v>
      </c>
      <c r="AK139">
        <v>0</v>
      </c>
      <c r="AL139">
        <v>0</v>
      </c>
      <c r="AP139">
        <v>1.092727</v>
      </c>
      <c r="AR139" t="s">
        <v>504</v>
      </c>
      <c r="AS139">
        <v>0</v>
      </c>
      <c r="AT139">
        <v>0</v>
      </c>
      <c r="AX139">
        <v>1.1255088100000001</v>
      </c>
      <c r="AZ139" t="s">
        <v>504</v>
      </c>
      <c r="BA139">
        <v>0</v>
      </c>
      <c r="BB139">
        <v>0</v>
      </c>
      <c r="BD139" s="142">
        <v>0</v>
      </c>
    </row>
    <row r="140" spans="1:56" x14ac:dyDescent="0.3">
      <c r="A140" t="s">
        <v>497</v>
      </c>
      <c r="B140" t="s">
        <v>498</v>
      </c>
      <c r="C140" t="s">
        <v>499</v>
      </c>
      <c r="D140" t="s">
        <v>156</v>
      </c>
      <c r="E140" t="s">
        <v>183</v>
      </c>
      <c r="F140" t="s">
        <v>180</v>
      </c>
      <c r="G140" t="s">
        <v>173</v>
      </c>
      <c r="H140" t="s">
        <v>174</v>
      </c>
      <c r="I140" t="s">
        <v>167</v>
      </c>
      <c r="J140" t="s">
        <v>500</v>
      </c>
      <c r="K140">
        <v>615100</v>
      </c>
      <c r="L140" t="s">
        <v>501</v>
      </c>
      <c r="N140" t="s">
        <v>502</v>
      </c>
      <c r="O140" t="s">
        <v>503</v>
      </c>
      <c r="Q140">
        <v>1</v>
      </c>
      <c r="R140">
        <v>1</v>
      </c>
      <c r="S140">
        <v>25000</v>
      </c>
      <c r="T140" t="s">
        <v>504</v>
      </c>
      <c r="U140">
        <v>25000</v>
      </c>
      <c r="V140">
        <v>2338.4592359785984</v>
      </c>
      <c r="Z140">
        <v>1.03</v>
      </c>
      <c r="AB140" t="s">
        <v>504</v>
      </c>
      <c r="AC140">
        <v>0</v>
      </c>
      <c r="AD140">
        <v>0</v>
      </c>
      <c r="AH140">
        <v>1.0609</v>
      </c>
      <c r="AJ140" t="s">
        <v>504</v>
      </c>
      <c r="AK140">
        <v>0</v>
      </c>
      <c r="AL140">
        <v>0</v>
      </c>
      <c r="AP140">
        <v>1.092727</v>
      </c>
      <c r="AR140" t="s">
        <v>504</v>
      </c>
      <c r="AS140">
        <v>0</v>
      </c>
      <c r="AT140">
        <v>0</v>
      </c>
      <c r="AX140">
        <v>1.1255088100000001</v>
      </c>
      <c r="AZ140" t="s">
        <v>504</v>
      </c>
      <c r="BA140">
        <v>0</v>
      </c>
      <c r="BB140">
        <v>0</v>
      </c>
      <c r="BD140" s="142">
        <v>2338.4592359785984</v>
      </c>
    </row>
    <row r="141" spans="1:56" x14ac:dyDescent="0.3">
      <c r="A141" s="138" t="s">
        <v>497</v>
      </c>
      <c r="B141" t="s">
        <v>498</v>
      </c>
      <c r="C141" t="s">
        <v>499</v>
      </c>
      <c r="D141" t="s">
        <v>156</v>
      </c>
      <c r="E141" t="s">
        <v>183</v>
      </c>
      <c r="F141" t="s">
        <v>180</v>
      </c>
      <c r="G141" t="s">
        <v>173</v>
      </c>
      <c r="H141" t="s">
        <v>174</v>
      </c>
      <c r="I141" t="s">
        <v>167</v>
      </c>
      <c r="J141" t="s">
        <v>500</v>
      </c>
      <c r="K141">
        <v>615100</v>
      </c>
      <c r="L141" t="s">
        <v>501</v>
      </c>
      <c r="N141" t="s">
        <v>505</v>
      </c>
      <c r="O141" t="s">
        <v>503</v>
      </c>
      <c r="Q141">
        <v>1</v>
      </c>
      <c r="R141">
        <v>1</v>
      </c>
      <c r="S141">
        <v>20000</v>
      </c>
      <c r="T141" t="s">
        <v>504</v>
      </c>
      <c r="U141">
        <v>20000</v>
      </c>
      <c r="V141">
        <v>1870.7673887828789</v>
      </c>
      <c r="Z141">
        <v>1.03</v>
      </c>
      <c r="AB141" t="s">
        <v>504</v>
      </c>
      <c r="AC141">
        <v>0</v>
      </c>
      <c r="AD141">
        <v>0</v>
      </c>
      <c r="AH141">
        <v>1.0609</v>
      </c>
      <c r="AJ141" t="s">
        <v>504</v>
      </c>
      <c r="AK141">
        <v>0</v>
      </c>
      <c r="AL141">
        <v>0</v>
      </c>
      <c r="AP141">
        <v>1.092727</v>
      </c>
      <c r="AR141" t="s">
        <v>504</v>
      </c>
      <c r="AS141">
        <v>0</v>
      </c>
      <c r="AT141">
        <v>0</v>
      </c>
      <c r="AX141">
        <v>1.1255088100000001</v>
      </c>
      <c r="AZ141" t="s">
        <v>504</v>
      </c>
      <c r="BA141">
        <v>0</v>
      </c>
      <c r="BB141">
        <v>0</v>
      </c>
      <c r="BD141" s="142">
        <v>1870.7673887828789</v>
      </c>
    </row>
    <row r="142" spans="1:56" x14ac:dyDescent="0.3">
      <c r="A142" t="s">
        <v>497</v>
      </c>
      <c r="B142" t="s">
        <v>498</v>
      </c>
      <c r="C142" t="s">
        <v>499</v>
      </c>
      <c r="D142" t="s">
        <v>156</v>
      </c>
      <c r="E142" t="s">
        <v>183</v>
      </c>
      <c r="F142" t="s">
        <v>180</v>
      </c>
      <c r="G142" t="s">
        <v>173</v>
      </c>
      <c r="H142" t="s">
        <v>174</v>
      </c>
      <c r="I142" t="s">
        <v>167</v>
      </c>
      <c r="J142" t="s">
        <v>500</v>
      </c>
      <c r="K142">
        <v>601002</v>
      </c>
      <c r="L142" t="s">
        <v>506</v>
      </c>
      <c r="N142" t="s">
        <v>507</v>
      </c>
      <c r="O142" t="s">
        <v>503</v>
      </c>
      <c r="Q142">
        <v>1</v>
      </c>
      <c r="R142">
        <v>1</v>
      </c>
      <c r="S142">
        <v>16700</v>
      </c>
      <c r="T142" t="s">
        <v>504</v>
      </c>
      <c r="U142">
        <v>16700</v>
      </c>
      <c r="V142">
        <v>1562.0907696337038</v>
      </c>
      <c r="Z142">
        <v>1.03</v>
      </c>
      <c r="AB142" t="s">
        <v>504</v>
      </c>
      <c r="AC142">
        <v>0</v>
      </c>
      <c r="AD142">
        <v>0</v>
      </c>
      <c r="AH142">
        <v>1.0609</v>
      </c>
      <c r="AJ142" t="s">
        <v>504</v>
      </c>
      <c r="AK142">
        <v>0</v>
      </c>
      <c r="AL142">
        <v>0</v>
      </c>
      <c r="AP142">
        <v>1.092727</v>
      </c>
      <c r="AR142" t="s">
        <v>504</v>
      </c>
      <c r="AS142">
        <v>0</v>
      </c>
      <c r="AT142">
        <v>0</v>
      </c>
      <c r="AX142">
        <v>1.1255088100000001</v>
      </c>
      <c r="AZ142" t="s">
        <v>504</v>
      </c>
      <c r="BA142">
        <v>0</v>
      </c>
      <c r="BB142">
        <v>0</v>
      </c>
      <c r="BD142" s="142">
        <v>1562.0907696337038</v>
      </c>
    </row>
    <row r="143" spans="1:56" x14ac:dyDescent="0.3">
      <c r="A143" t="s">
        <v>497</v>
      </c>
      <c r="B143" t="s">
        <v>498</v>
      </c>
      <c r="C143" t="s">
        <v>499</v>
      </c>
      <c r="D143" t="s">
        <v>156</v>
      </c>
      <c r="E143" t="s">
        <v>183</v>
      </c>
      <c r="F143" t="s">
        <v>180</v>
      </c>
      <c r="G143" t="s">
        <v>176</v>
      </c>
      <c r="H143" t="s">
        <v>231</v>
      </c>
      <c r="I143" t="s">
        <v>167</v>
      </c>
      <c r="J143" t="s">
        <v>500</v>
      </c>
      <c r="K143">
        <v>601001</v>
      </c>
      <c r="L143" t="s">
        <v>508</v>
      </c>
      <c r="N143" t="s">
        <v>509</v>
      </c>
      <c r="O143" t="s">
        <v>503</v>
      </c>
      <c r="Q143">
        <v>1</v>
      </c>
      <c r="R143">
        <v>1</v>
      </c>
      <c r="S143">
        <v>160000</v>
      </c>
      <c r="T143" t="s">
        <v>504</v>
      </c>
      <c r="U143">
        <v>160000</v>
      </c>
      <c r="V143">
        <v>14966.139110263031</v>
      </c>
      <c r="Z143">
        <v>1.03</v>
      </c>
      <c r="AB143" t="s">
        <v>504</v>
      </c>
      <c r="AC143">
        <v>0</v>
      </c>
      <c r="AD143">
        <v>0</v>
      </c>
      <c r="AH143">
        <v>1.0609</v>
      </c>
      <c r="AJ143" t="s">
        <v>504</v>
      </c>
      <c r="AK143">
        <v>0</v>
      </c>
      <c r="AL143">
        <v>0</v>
      </c>
      <c r="AP143">
        <v>1.092727</v>
      </c>
      <c r="AR143" t="s">
        <v>504</v>
      </c>
      <c r="AS143">
        <v>0</v>
      </c>
      <c r="AT143">
        <v>0</v>
      </c>
      <c r="AX143">
        <v>1.1255088100000001</v>
      </c>
      <c r="AZ143" t="s">
        <v>504</v>
      </c>
      <c r="BA143">
        <v>0</v>
      </c>
      <c r="BB143">
        <v>0</v>
      </c>
      <c r="BD143" s="142">
        <v>14966.139110263031</v>
      </c>
    </row>
    <row r="144" spans="1:56" x14ac:dyDescent="0.3">
      <c r="A144" t="s">
        <v>497</v>
      </c>
      <c r="B144" t="s">
        <v>498</v>
      </c>
      <c r="C144" t="s">
        <v>499</v>
      </c>
      <c r="D144" t="s">
        <v>156</v>
      </c>
      <c r="E144" t="s">
        <v>183</v>
      </c>
      <c r="F144" t="s">
        <v>180</v>
      </c>
      <c r="G144" t="s">
        <v>173</v>
      </c>
      <c r="H144" t="s">
        <v>174</v>
      </c>
      <c r="I144" t="s">
        <v>167</v>
      </c>
      <c r="J144" t="s">
        <v>500</v>
      </c>
      <c r="K144">
        <v>601003</v>
      </c>
      <c r="L144" t="s">
        <v>510</v>
      </c>
      <c r="N144" t="s">
        <v>511</v>
      </c>
      <c r="O144" t="s">
        <v>503</v>
      </c>
      <c r="Q144">
        <v>1</v>
      </c>
      <c r="R144">
        <v>6</v>
      </c>
      <c r="S144">
        <v>8000</v>
      </c>
      <c r="T144" t="s">
        <v>504</v>
      </c>
      <c r="U144">
        <v>48000</v>
      </c>
      <c r="V144">
        <v>4489.8417330789089</v>
      </c>
      <c r="Z144">
        <v>1.03</v>
      </c>
      <c r="AB144" t="s">
        <v>504</v>
      </c>
      <c r="AC144">
        <v>0</v>
      </c>
      <c r="AD144">
        <v>0</v>
      </c>
      <c r="AH144">
        <v>1.0609</v>
      </c>
      <c r="AJ144" t="s">
        <v>504</v>
      </c>
      <c r="AK144">
        <v>0</v>
      </c>
      <c r="AL144">
        <v>0</v>
      </c>
      <c r="AP144">
        <v>1.092727</v>
      </c>
      <c r="AR144" t="s">
        <v>504</v>
      </c>
      <c r="AS144">
        <v>0</v>
      </c>
      <c r="AT144">
        <v>0</v>
      </c>
      <c r="AX144">
        <v>1.1255088100000001</v>
      </c>
      <c r="AZ144" t="s">
        <v>504</v>
      </c>
      <c r="BA144">
        <v>0</v>
      </c>
      <c r="BB144">
        <v>0</v>
      </c>
      <c r="BD144" s="142">
        <v>4489.8417330789089</v>
      </c>
    </row>
    <row r="145" spans="1:56" x14ac:dyDescent="0.3">
      <c r="A145" t="s">
        <v>497</v>
      </c>
      <c r="B145" t="s">
        <v>498</v>
      </c>
      <c r="C145" t="s">
        <v>499</v>
      </c>
      <c r="D145" t="s">
        <v>156</v>
      </c>
      <c r="E145" t="s">
        <v>183</v>
      </c>
      <c r="F145" t="s">
        <v>180</v>
      </c>
      <c r="G145" t="s">
        <v>173</v>
      </c>
      <c r="H145" t="s">
        <v>174</v>
      </c>
      <c r="I145" t="s">
        <v>167</v>
      </c>
      <c r="J145" t="s">
        <v>500</v>
      </c>
      <c r="K145">
        <v>601003</v>
      </c>
      <c r="L145" t="s">
        <v>510</v>
      </c>
      <c r="N145" t="s">
        <v>512</v>
      </c>
      <c r="O145" t="s">
        <v>503</v>
      </c>
      <c r="Q145">
        <v>1</v>
      </c>
      <c r="R145">
        <v>1</v>
      </c>
      <c r="S145">
        <v>25000</v>
      </c>
      <c r="T145" t="s">
        <v>504</v>
      </c>
      <c r="U145">
        <v>25000</v>
      </c>
      <c r="V145">
        <v>2338.4592359785984</v>
      </c>
      <c r="Z145">
        <v>1.03</v>
      </c>
      <c r="AB145" t="s">
        <v>504</v>
      </c>
      <c r="AC145">
        <v>0</v>
      </c>
      <c r="AD145">
        <v>0</v>
      </c>
      <c r="AH145">
        <v>1.0609</v>
      </c>
      <c r="AJ145" t="s">
        <v>504</v>
      </c>
      <c r="AK145">
        <v>0</v>
      </c>
      <c r="AL145">
        <v>0</v>
      </c>
      <c r="AP145">
        <v>1.092727</v>
      </c>
      <c r="AR145" t="s">
        <v>504</v>
      </c>
      <c r="AS145">
        <v>0</v>
      </c>
      <c r="AT145">
        <v>0</v>
      </c>
      <c r="AX145">
        <v>1.1255088100000001</v>
      </c>
      <c r="AZ145" t="s">
        <v>504</v>
      </c>
      <c r="BA145">
        <v>0</v>
      </c>
      <c r="BB145">
        <v>0</v>
      </c>
      <c r="BD145" s="142">
        <v>2338.4592359785984</v>
      </c>
    </row>
    <row r="146" spans="1:56" x14ac:dyDescent="0.3">
      <c r="A146" t="s">
        <v>497</v>
      </c>
      <c r="B146" t="s">
        <v>498</v>
      </c>
      <c r="C146" t="s">
        <v>499</v>
      </c>
      <c r="D146" t="s">
        <v>156</v>
      </c>
      <c r="E146" t="s">
        <v>183</v>
      </c>
      <c r="F146" t="s">
        <v>180</v>
      </c>
      <c r="G146" t="s">
        <v>173</v>
      </c>
      <c r="H146" t="s">
        <v>174</v>
      </c>
      <c r="I146" t="s">
        <v>167</v>
      </c>
      <c r="J146" t="s">
        <v>500</v>
      </c>
      <c r="K146">
        <v>601003</v>
      </c>
      <c r="L146" t="s">
        <v>510</v>
      </c>
      <c r="N146" t="s">
        <v>513</v>
      </c>
      <c r="Q146">
        <v>1</v>
      </c>
      <c r="R146">
        <v>1</v>
      </c>
      <c r="S146">
        <v>12500</v>
      </c>
      <c r="T146" t="s">
        <v>504</v>
      </c>
      <c r="U146">
        <v>12500</v>
      </c>
      <c r="V146">
        <v>1169.2296179892992</v>
      </c>
      <c r="Z146">
        <v>1.03</v>
      </c>
      <c r="AB146" t="s">
        <v>504</v>
      </c>
      <c r="AC146">
        <v>0</v>
      </c>
      <c r="AD146">
        <v>0</v>
      </c>
      <c r="AH146">
        <v>1.0609</v>
      </c>
      <c r="AJ146" t="s">
        <v>504</v>
      </c>
      <c r="AK146">
        <v>0</v>
      </c>
      <c r="AL146">
        <v>0</v>
      </c>
      <c r="AP146">
        <v>1.092727</v>
      </c>
      <c r="AR146" t="s">
        <v>504</v>
      </c>
      <c r="AS146">
        <v>0</v>
      </c>
      <c r="AT146">
        <v>0</v>
      </c>
      <c r="AX146">
        <v>1.1255088100000001</v>
      </c>
      <c r="AZ146" t="s">
        <v>504</v>
      </c>
      <c r="BA146">
        <v>0</v>
      </c>
      <c r="BB146">
        <v>0</v>
      </c>
      <c r="BD146" s="142">
        <v>1169.2296179892992</v>
      </c>
    </row>
    <row r="147" spans="1:56" x14ac:dyDescent="0.3">
      <c r="A147" t="s">
        <v>497</v>
      </c>
      <c r="B147" t="s">
        <v>498</v>
      </c>
      <c r="C147" t="s">
        <v>499</v>
      </c>
      <c r="D147" t="s">
        <v>156</v>
      </c>
      <c r="E147" t="s">
        <v>183</v>
      </c>
      <c r="F147" t="s">
        <v>180</v>
      </c>
      <c r="G147" t="s">
        <v>173</v>
      </c>
      <c r="H147" t="s">
        <v>174</v>
      </c>
      <c r="I147" t="s">
        <v>167</v>
      </c>
      <c r="J147" t="s">
        <v>500</v>
      </c>
      <c r="K147">
        <v>601003</v>
      </c>
      <c r="L147" t="s">
        <v>510</v>
      </c>
      <c r="N147" t="s">
        <v>514</v>
      </c>
      <c r="O147" t="s">
        <v>503</v>
      </c>
      <c r="Q147">
        <v>1</v>
      </c>
      <c r="R147">
        <v>1</v>
      </c>
      <c r="S147">
        <v>23000</v>
      </c>
      <c r="T147" t="s">
        <v>504</v>
      </c>
      <c r="U147">
        <v>23000</v>
      </c>
      <c r="V147">
        <v>2151.3824971003105</v>
      </c>
      <c r="Z147">
        <v>1.03</v>
      </c>
      <c r="AB147" t="s">
        <v>504</v>
      </c>
      <c r="AC147">
        <v>0</v>
      </c>
      <c r="AD147">
        <v>0</v>
      </c>
      <c r="AH147">
        <v>1.0609</v>
      </c>
      <c r="AJ147" t="s">
        <v>504</v>
      </c>
      <c r="AK147">
        <v>0</v>
      </c>
      <c r="AL147">
        <v>0</v>
      </c>
      <c r="AP147">
        <v>1.092727</v>
      </c>
      <c r="AR147" t="s">
        <v>504</v>
      </c>
      <c r="AS147">
        <v>0</v>
      </c>
      <c r="AT147">
        <v>0</v>
      </c>
      <c r="AX147">
        <v>1.1255088100000001</v>
      </c>
      <c r="AZ147" t="s">
        <v>504</v>
      </c>
      <c r="BA147">
        <v>0</v>
      </c>
      <c r="BB147">
        <v>0</v>
      </c>
      <c r="BD147" s="142">
        <v>2151.3824971003105</v>
      </c>
    </row>
    <row r="148" spans="1:56" x14ac:dyDescent="0.3">
      <c r="A148" t="s">
        <v>497</v>
      </c>
      <c r="B148" t="s">
        <v>498</v>
      </c>
      <c r="C148" t="s">
        <v>499</v>
      </c>
      <c r="D148" t="s">
        <v>156</v>
      </c>
      <c r="E148" t="s">
        <v>183</v>
      </c>
      <c r="F148" t="s">
        <v>180</v>
      </c>
      <c r="G148" t="s">
        <v>173</v>
      </c>
      <c r="H148" t="s">
        <v>174</v>
      </c>
      <c r="I148" t="s">
        <v>167</v>
      </c>
      <c r="J148" t="s">
        <v>500</v>
      </c>
      <c r="K148">
        <v>601003</v>
      </c>
      <c r="L148" t="s">
        <v>510</v>
      </c>
      <c r="N148" t="s">
        <v>515</v>
      </c>
      <c r="O148" t="s">
        <v>503</v>
      </c>
      <c r="Q148">
        <v>1</v>
      </c>
      <c r="R148">
        <v>1</v>
      </c>
      <c r="S148">
        <v>12250</v>
      </c>
      <c r="T148" t="s">
        <v>504</v>
      </c>
      <c r="U148">
        <v>12250</v>
      </c>
      <c r="V148">
        <v>1145.8450256295132</v>
      </c>
      <c r="Z148">
        <v>1.03</v>
      </c>
      <c r="AB148" t="s">
        <v>504</v>
      </c>
      <c r="AC148">
        <v>0</v>
      </c>
      <c r="AD148">
        <v>0</v>
      </c>
      <c r="AH148">
        <v>1.0609</v>
      </c>
      <c r="AJ148" t="s">
        <v>504</v>
      </c>
      <c r="AK148">
        <v>0</v>
      </c>
      <c r="AL148">
        <v>0</v>
      </c>
      <c r="AP148">
        <v>1.092727</v>
      </c>
      <c r="AR148" t="s">
        <v>504</v>
      </c>
      <c r="AS148">
        <v>0</v>
      </c>
      <c r="AT148">
        <v>0</v>
      </c>
      <c r="AX148">
        <v>1.1255088100000001</v>
      </c>
      <c r="AZ148" t="s">
        <v>504</v>
      </c>
      <c r="BA148">
        <v>0</v>
      </c>
      <c r="BB148">
        <v>0</v>
      </c>
      <c r="BD148" s="142">
        <v>1145.8450256295132</v>
      </c>
    </row>
    <row r="149" spans="1:56" x14ac:dyDescent="0.3">
      <c r="A149" t="s">
        <v>497</v>
      </c>
      <c r="B149" t="s">
        <v>498</v>
      </c>
      <c r="C149" t="s">
        <v>499</v>
      </c>
      <c r="D149" t="s">
        <v>156</v>
      </c>
      <c r="E149" t="s">
        <v>183</v>
      </c>
      <c r="F149" t="s">
        <v>180</v>
      </c>
      <c r="G149" t="s">
        <v>173</v>
      </c>
      <c r="H149" t="s">
        <v>174</v>
      </c>
      <c r="I149" t="s">
        <v>167</v>
      </c>
      <c r="J149" t="s">
        <v>500</v>
      </c>
      <c r="K149">
        <v>601002</v>
      </c>
      <c r="L149" t="s">
        <v>506</v>
      </c>
      <c r="N149" t="s">
        <v>516</v>
      </c>
      <c r="O149" t="s">
        <v>503</v>
      </c>
      <c r="Q149">
        <v>1</v>
      </c>
      <c r="R149">
        <v>1</v>
      </c>
      <c r="S149">
        <v>8000</v>
      </c>
      <c r="T149" t="s">
        <v>504</v>
      </c>
      <c r="U149">
        <v>8000</v>
      </c>
      <c r="V149">
        <v>748.30695551315148</v>
      </c>
      <c r="Z149">
        <v>1.03</v>
      </c>
      <c r="AB149" t="s">
        <v>504</v>
      </c>
      <c r="AC149">
        <v>0</v>
      </c>
      <c r="AD149">
        <v>0</v>
      </c>
      <c r="AH149">
        <v>1.0609</v>
      </c>
      <c r="AJ149" t="s">
        <v>504</v>
      </c>
      <c r="AK149">
        <v>0</v>
      </c>
      <c r="AL149">
        <v>0</v>
      </c>
      <c r="AP149">
        <v>1.092727</v>
      </c>
      <c r="AR149" t="s">
        <v>504</v>
      </c>
      <c r="AS149">
        <v>0</v>
      </c>
      <c r="AT149">
        <v>0</v>
      </c>
      <c r="AX149">
        <v>1.1255088100000001</v>
      </c>
      <c r="AZ149" t="s">
        <v>504</v>
      </c>
      <c r="BA149">
        <v>0</v>
      </c>
      <c r="BB149">
        <v>0</v>
      </c>
      <c r="BD149" s="142">
        <v>748.30695551315148</v>
      </c>
    </row>
    <row r="150" spans="1:56" x14ac:dyDescent="0.3">
      <c r="A150" t="s">
        <v>497</v>
      </c>
      <c r="B150" t="s">
        <v>498</v>
      </c>
      <c r="C150" t="s">
        <v>499</v>
      </c>
      <c r="D150" t="s">
        <v>156</v>
      </c>
      <c r="E150" t="s">
        <v>183</v>
      </c>
      <c r="F150" t="s">
        <v>180</v>
      </c>
      <c r="G150" t="s">
        <v>173</v>
      </c>
      <c r="H150" t="s">
        <v>174</v>
      </c>
      <c r="I150" t="s">
        <v>167</v>
      </c>
      <c r="J150" t="s">
        <v>500</v>
      </c>
      <c r="K150">
        <v>601002</v>
      </c>
      <c r="L150" t="s">
        <v>506</v>
      </c>
      <c r="N150" t="s">
        <v>517</v>
      </c>
      <c r="O150" t="s">
        <v>503</v>
      </c>
      <c r="Q150">
        <v>1</v>
      </c>
      <c r="R150">
        <v>1</v>
      </c>
      <c r="S150">
        <v>2000</v>
      </c>
      <c r="T150" t="s">
        <v>504</v>
      </c>
      <c r="U150">
        <v>2000</v>
      </c>
      <c r="V150">
        <v>187.07673887828787</v>
      </c>
      <c r="Z150">
        <v>1.03</v>
      </c>
      <c r="AB150" t="s">
        <v>504</v>
      </c>
      <c r="AC150">
        <v>0</v>
      </c>
      <c r="AD150">
        <v>0</v>
      </c>
      <c r="AH150">
        <v>1.0609</v>
      </c>
      <c r="AJ150" t="s">
        <v>504</v>
      </c>
      <c r="AK150">
        <v>0</v>
      </c>
      <c r="AL150">
        <v>0</v>
      </c>
      <c r="AP150">
        <v>1.092727</v>
      </c>
      <c r="AR150" t="s">
        <v>504</v>
      </c>
      <c r="AS150">
        <v>0</v>
      </c>
      <c r="AT150">
        <v>0</v>
      </c>
      <c r="AX150">
        <v>1.1255088100000001</v>
      </c>
      <c r="AZ150" t="s">
        <v>504</v>
      </c>
      <c r="BA150">
        <v>0</v>
      </c>
      <c r="BB150">
        <v>0</v>
      </c>
      <c r="BD150" s="142">
        <v>187.07673887828787</v>
      </c>
    </row>
    <row r="151" spans="1:56" x14ac:dyDescent="0.3">
      <c r="A151" t="s">
        <v>497</v>
      </c>
      <c r="B151" t="s">
        <v>498</v>
      </c>
      <c r="C151" t="s">
        <v>499</v>
      </c>
      <c r="D151" t="s">
        <v>156</v>
      </c>
      <c r="E151" t="s">
        <v>183</v>
      </c>
      <c r="F151" t="s">
        <v>180</v>
      </c>
      <c r="G151" t="s">
        <v>173</v>
      </c>
      <c r="H151" t="s">
        <v>174</v>
      </c>
      <c r="I151" t="s">
        <v>167</v>
      </c>
      <c r="J151" t="s">
        <v>500</v>
      </c>
      <c r="K151">
        <v>601002</v>
      </c>
      <c r="L151" t="s">
        <v>506</v>
      </c>
      <c r="N151" t="s">
        <v>518</v>
      </c>
      <c r="O151" t="s">
        <v>503</v>
      </c>
      <c r="Q151">
        <v>1</v>
      </c>
      <c r="R151">
        <v>1</v>
      </c>
      <c r="S151">
        <v>1200</v>
      </c>
      <c r="T151" t="s">
        <v>504</v>
      </c>
      <c r="U151">
        <v>1200</v>
      </c>
      <c r="V151">
        <v>112.24604332697272</v>
      </c>
      <c r="Z151">
        <v>1.03</v>
      </c>
      <c r="AB151" t="s">
        <v>504</v>
      </c>
      <c r="AC151">
        <v>0</v>
      </c>
      <c r="AD151">
        <v>0</v>
      </c>
      <c r="AH151">
        <v>1.0609</v>
      </c>
      <c r="AJ151" t="s">
        <v>504</v>
      </c>
      <c r="AK151">
        <v>0</v>
      </c>
      <c r="AL151">
        <v>0</v>
      </c>
      <c r="AP151">
        <v>1.092727</v>
      </c>
      <c r="AR151" t="s">
        <v>504</v>
      </c>
      <c r="AS151">
        <v>0</v>
      </c>
      <c r="AT151">
        <v>0</v>
      </c>
      <c r="AX151">
        <v>1.1255088100000001</v>
      </c>
      <c r="AZ151" t="s">
        <v>504</v>
      </c>
      <c r="BA151">
        <v>0</v>
      </c>
      <c r="BB151">
        <v>0</v>
      </c>
      <c r="BD151" s="142">
        <v>112.24604332697272</v>
      </c>
    </row>
    <row r="152" spans="1:56" x14ac:dyDescent="0.3">
      <c r="A152" t="s">
        <v>497</v>
      </c>
      <c r="B152" t="s">
        <v>498</v>
      </c>
      <c r="C152" t="s">
        <v>499</v>
      </c>
      <c r="D152" t="s">
        <v>156</v>
      </c>
      <c r="E152" t="s">
        <v>183</v>
      </c>
      <c r="F152" t="s">
        <v>180</v>
      </c>
      <c r="G152" t="s">
        <v>173</v>
      </c>
      <c r="H152" t="s">
        <v>174</v>
      </c>
      <c r="I152" t="s">
        <v>167</v>
      </c>
      <c r="J152" t="s">
        <v>500</v>
      </c>
      <c r="K152">
        <v>601002</v>
      </c>
      <c r="L152" t="s">
        <v>506</v>
      </c>
      <c r="N152" t="s">
        <v>519</v>
      </c>
      <c r="O152" t="s">
        <v>503</v>
      </c>
      <c r="Q152">
        <v>1</v>
      </c>
      <c r="R152">
        <v>1</v>
      </c>
      <c r="S152">
        <v>5900</v>
      </c>
      <c r="T152" t="s">
        <v>504</v>
      </c>
      <c r="U152">
        <v>5900</v>
      </c>
      <c r="V152">
        <v>551.87637969094931</v>
      </c>
      <c r="Z152">
        <v>1.03</v>
      </c>
      <c r="AB152" t="s">
        <v>504</v>
      </c>
      <c r="AC152">
        <v>0</v>
      </c>
      <c r="AD152">
        <v>0</v>
      </c>
      <c r="AH152">
        <v>1.0609</v>
      </c>
      <c r="AJ152" t="s">
        <v>504</v>
      </c>
      <c r="AK152">
        <v>0</v>
      </c>
      <c r="AL152">
        <v>0</v>
      </c>
      <c r="AP152">
        <v>1.092727</v>
      </c>
      <c r="AR152" t="s">
        <v>504</v>
      </c>
      <c r="AS152">
        <v>0</v>
      </c>
      <c r="AT152">
        <v>0</v>
      </c>
      <c r="AX152">
        <v>1.1255088100000001</v>
      </c>
      <c r="AZ152" t="s">
        <v>504</v>
      </c>
      <c r="BA152">
        <v>0</v>
      </c>
      <c r="BB152">
        <v>0</v>
      </c>
      <c r="BD152" s="142">
        <v>551.87637969094931</v>
      </c>
    </row>
    <row r="153" spans="1:56" x14ac:dyDescent="0.3">
      <c r="A153" t="s">
        <v>497</v>
      </c>
      <c r="B153" t="s">
        <v>498</v>
      </c>
      <c r="C153" t="s">
        <v>499</v>
      </c>
      <c r="D153" t="s">
        <v>156</v>
      </c>
      <c r="E153" t="s">
        <v>183</v>
      </c>
      <c r="F153" t="s">
        <v>180</v>
      </c>
      <c r="G153" t="s">
        <v>173</v>
      </c>
      <c r="H153" t="s">
        <v>174</v>
      </c>
      <c r="I153" t="s">
        <v>167</v>
      </c>
      <c r="J153" t="s">
        <v>500</v>
      </c>
      <c r="K153">
        <v>601002</v>
      </c>
      <c r="L153" t="s">
        <v>506</v>
      </c>
      <c r="N153" t="s">
        <v>520</v>
      </c>
      <c r="O153" t="s">
        <v>503</v>
      </c>
      <c r="Q153">
        <v>1</v>
      </c>
      <c r="R153">
        <v>1</v>
      </c>
      <c r="S153">
        <v>2500</v>
      </c>
      <c r="T153" t="s">
        <v>504</v>
      </c>
      <c r="U153">
        <v>2500</v>
      </c>
      <c r="V153">
        <v>233.84592359785987</v>
      </c>
      <c r="Z153">
        <v>1.03</v>
      </c>
      <c r="AB153" t="s">
        <v>504</v>
      </c>
      <c r="AC153">
        <v>0</v>
      </c>
      <c r="AD153">
        <v>0</v>
      </c>
      <c r="AH153">
        <v>1.0609</v>
      </c>
      <c r="AJ153" t="s">
        <v>504</v>
      </c>
      <c r="AK153">
        <v>0</v>
      </c>
      <c r="AL153">
        <v>0</v>
      </c>
      <c r="AP153">
        <v>1.092727</v>
      </c>
      <c r="AR153" t="s">
        <v>504</v>
      </c>
      <c r="AS153">
        <v>0</v>
      </c>
      <c r="AT153">
        <v>0</v>
      </c>
      <c r="AX153">
        <v>1.1255088100000001</v>
      </c>
      <c r="AZ153" t="s">
        <v>504</v>
      </c>
      <c r="BA153">
        <v>0</v>
      </c>
      <c r="BB153">
        <v>0</v>
      </c>
      <c r="BD153" s="142">
        <v>233.84592359785987</v>
      </c>
    </row>
    <row r="154" spans="1:56" x14ac:dyDescent="0.3">
      <c r="A154" t="s">
        <v>497</v>
      </c>
      <c r="B154" t="s">
        <v>498</v>
      </c>
      <c r="C154" t="s">
        <v>499</v>
      </c>
      <c r="D154" t="s">
        <v>156</v>
      </c>
      <c r="E154" t="s">
        <v>183</v>
      </c>
      <c r="F154" t="s">
        <v>180</v>
      </c>
      <c r="G154" t="s">
        <v>173</v>
      </c>
      <c r="H154" t="s">
        <v>174</v>
      </c>
      <c r="I154" t="s">
        <v>167</v>
      </c>
      <c r="J154" t="s">
        <v>500</v>
      </c>
      <c r="K154">
        <v>601002</v>
      </c>
      <c r="L154" t="s">
        <v>506</v>
      </c>
      <c r="N154" t="s">
        <v>521</v>
      </c>
      <c r="O154" t="s">
        <v>503</v>
      </c>
      <c r="Q154">
        <v>1</v>
      </c>
      <c r="R154">
        <v>1</v>
      </c>
      <c r="S154">
        <v>10000</v>
      </c>
      <c r="T154" t="s">
        <v>504</v>
      </c>
      <c r="U154">
        <v>10000</v>
      </c>
      <c r="V154">
        <v>935.38369439143946</v>
      </c>
      <c r="Z154">
        <v>1.03</v>
      </c>
      <c r="AB154" t="s">
        <v>504</v>
      </c>
      <c r="AC154">
        <v>0</v>
      </c>
      <c r="AD154">
        <v>0</v>
      </c>
      <c r="AH154">
        <v>1.0609</v>
      </c>
      <c r="AJ154" t="s">
        <v>504</v>
      </c>
      <c r="AK154">
        <v>0</v>
      </c>
      <c r="AL154">
        <v>0</v>
      </c>
      <c r="AP154">
        <v>1.092727</v>
      </c>
      <c r="AR154" t="s">
        <v>504</v>
      </c>
      <c r="AS154">
        <v>0</v>
      </c>
      <c r="AT154">
        <v>0</v>
      </c>
      <c r="AX154">
        <v>1.1255088100000001</v>
      </c>
      <c r="AZ154" t="s">
        <v>504</v>
      </c>
      <c r="BA154">
        <v>0</v>
      </c>
      <c r="BB154">
        <v>0</v>
      </c>
      <c r="BD154" s="142">
        <v>935.38369439143946</v>
      </c>
    </row>
    <row r="155" spans="1:56" x14ac:dyDescent="0.3">
      <c r="A155" t="s">
        <v>497</v>
      </c>
      <c r="B155" t="s">
        <v>498</v>
      </c>
      <c r="C155" t="s">
        <v>499</v>
      </c>
      <c r="D155" t="s">
        <v>156</v>
      </c>
      <c r="E155" t="s">
        <v>183</v>
      </c>
      <c r="F155" t="s">
        <v>178</v>
      </c>
      <c r="G155" t="s">
        <v>161</v>
      </c>
      <c r="H155" t="s">
        <v>162</v>
      </c>
      <c r="I155" t="s">
        <v>167</v>
      </c>
      <c r="J155" t="s">
        <v>500</v>
      </c>
      <c r="K155">
        <v>612100</v>
      </c>
      <c r="L155" t="s">
        <v>522</v>
      </c>
      <c r="N155" t="s">
        <v>523</v>
      </c>
      <c r="O155" t="s">
        <v>503</v>
      </c>
      <c r="Q155">
        <v>1</v>
      </c>
      <c r="R155">
        <v>1</v>
      </c>
      <c r="S155">
        <v>10000</v>
      </c>
      <c r="T155" t="s">
        <v>504</v>
      </c>
      <c r="U155">
        <v>10000</v>
      </c>
      <c r="V155">
        <v>935.38369439143946</v>
      </c>
      <c r="X155">
        <v>1</v>
      </c>
      <c r="Y155">
        <v>1</v>
      </c>
      <c r="Z155">
        <v>1.03</v>
      </c>
      <c r="AA155">
        <v>10000</v>
      </c>
      <c r="AB155" t="s">
        <v>504</v>
      </c>
      <c r="AC155">
        <v>10300</v>
      </c>
      <c r="AD155">
        <v>963.4452052231826</v>
      </c>
      <c r="AF155">
        <v>1</v>
      </c>
      <c r="AG155">
        <v>1</v>
      </c>
      <c r="AH155">
        <v>1.0609</v>
      </c>
      <c r="AI155">
        <v>10000</v>
      </c>
      <c r="AJ155" t="s">
        <v>504</v>
      </c>
      <c r="AK155">
        <v>10609</v>
      </c>
      <c r="AL155">
        <v>992.34856137987811</v>
      </c>
      <c r="AN155">
        <v>1</v>
      </c>
      <c r="AO155">
        <v>1</v>
      </c>
      <c r="AP155">
        <v>1.092727</v>
      </c>
      <c r="AQ155">
        <v>10000</v>
      </c>
      <c r="AR155" t="s">
        <v>504</v>
      </c>
      <c r="AS155">
        <v>10927.27</v>
      </c>
      <c r="AT155">
        <v>1022.1190182212745</v>
      </c>
      <c r="AV155">
        <v>1</v>
      </c>
      <c r="AW155">
        <v>1</v>
      </c>
      <c r="AX155">
        <v>1.1255088100000001</v>
      </c>
      <c r="AY155">
        <v>10000</v>
      </c>
      <c r="AZ155" t="s">
        <v>504</v>
      </c>
      <c r="BA155">
        <v>11255.088100000001</v>
      </c>
      <c r="BB155">
        <v>1052.7825887679128</v>
      </c>
      <c r="BD155" s="142">
        <v>4966.0790679836873</v>
      </c>
    </row>
    <row r="156" spans="1:56" x14ac:dyDescent="0.3">
      <c r="A156" t="s">
        <v>497</v>
      </c>
      <c r="B156" t="s">
        <v>498</v>
      </c>
      <c r="C156" t="s">
        <v>499</v>
      </c>
      <c r="D156" t="s">
        <v>156</v>
      </c>
      <c r="E156" t="s">
        <v>183</v>
      </c>
      <c r="F156" t="s">
        <v>178</v>
      </c>
      <c r="G156" t="s">
        <v>161</v>
      </c>
      <c r="H156" t="s">
        <v>162</v>
      </c>
      <c r="I156" t="s">
        <v>167</v>
      </c>
      <c r="J156" t="s">
        <v>500</v>
      </c>
      <c r="K156">
        <v>613100</v>
      </c>
      <c r="L156" t="s">
        <v>524</v>
      </c>
      <c r="N156" t="s">
        <v>525</v>
      </c>
      <c r="O156" t="s">
        <v>503</v>
      </c>
      <c r="Q156">
        <v>1</v>
      </c>
      <c r="R156">
        <v>12</v>
      </c>
      <c r="S156">
        <v>1680</v>
      </c>
      <c r="T156" t="s">
        <v>504</v>
      </c>
      <c r="U156">
        <v>20160</v>
      </c>
      <c r="V156">
        <v>1885.7335278931419</v>
      </c>
      <c r="X156">
        <v>1</v>
      </c>
      <c r="Y156">
        <v>12</v>
      </c>
      <c r="Z156">
        <v>1.03</v>
      </c>
      <c r="AA156">
        <v>960</v>
      </c>
      <c r="AB156" t="s">
        <v>504</v>
      </c>
      <c r="AC156">
        <v>11865.599999999999</v>
      </c>
      <c r="AD156">
        <v>1109.8888764171063</v>
      </c>
      <c r="AF156">
        <v>1</v>
      </c>
      <c r="AG156">
        <v>12</v>
      </c>
      <c r="AH156">
        <v>1.0609</v>
      </c>
      <c r="AI156">
        <v>960</v>
      </c>
      <c r="AJ156" t="s">
        <v>504</v>
      </c>
      <c r="AK156">
        <v>12221.567999999999</v>
      </c>
      <c r="AL156">
        <v>1143.1855427096195</v>
      </c>
      <c r="AN156">
        <v>1</v>
      </c>
      <c r="AO156">
        <v>12</v>
      </c>
      <c r="AP156">
        <v>1.092727</v>
      </c>
      <c r="AQ156">
        <v>960</v>
      </c>
      <c r="AR156" t="s">
        <v>504</v>
      </c>
      <c r="AS156">
        <v>12588.215039999999</v>
      </c>
      <c r="AT156">
        <v>1177.4811089909081</v>
      </c>
      <c r="AV156">
        <v>1</v>
      </c>
      <c r="AW156">
        <v>12</v>
      </c>
      <c r="AX156">
        <v>1.1255088100000001</v>
      </c>
      <c r="AY156">
        <v>960</v>
      </c>
      <c r="AZ156" t="s">
        <v>504</v>
      </c>
      <c r="BA156">
        <v>12965.861491200001</v>
      </c>
      <c r="BB156">
        <v>1212.8055422606355</v>
      </c>
      <c r="BD156" s="142">
        <v>6529.0945982714111</v>
      </c>
    </row>
    <row r="157" spans="1:56" x14ac:dyDescent="0.3">
      <c r="A157" t="s">
        <v>497</v>
      </c>
      <c r="B157" t="s">
        <v>498</v>
      </c>
      <c r="C157" t="s">
        <v>499</v>
      </c>
      <c r="D157" t="s">
        <v>156</v>
      </c>
      <c r="E157" t="s">
        <v>183</v>
      </c>
      <c r="F157" t="s">
        <v>178</v>
      </c>
      <c r="G157" t="s">
        <v>161</v>
      </c>
      <c r="H157" t="s">
        <v>162</v>
      </c>
      <c r="I157" t="s">
        <v>167</v>
      </c>
      <c r="J157" t="s">
        <v>500</v>
      </c>
      <c r="K157">
        <v>616500</v>
      </c>
      <c r="L157" t="s">
        <v>526</v>
      </c>
      <c r="N157" t="s">
        <v>527</v>
      </c>
      <c r="O157" t="s">
        <v>503</v>
      </c>
      <c r="Q157">
        <v>1</v>
      </c>
      <c r="R157">
        <v>50</v>
      </c>
      <c r="S157">
        <v>500</v>
      </c>
      <c r="T157" t="s">
        <v>504</v>
      </c>
      <c r="U157">
        <v>25000</v>
      </c>
      <c r="V157">
        <v>2338.4592359785984</v>
      </c>
      <c r="X157">
        <v>1</v>
      </c>
      <c r="Y157">
        <v>50</v>
      </c>
      <c r="Z157">
        <v>1.03</v>
      </c>
      <c r="AA157">
        <v>500</v>
      </c>
      <c r="AB157" t="s">
        <v>504</v>
      </c>
      <c r="AC157">
        <v>25750</v>
      </c>
      <c r="AD157">
        <v>2408.6130130579563</v>
      </c>
      <c r="AF157">
        <v>1</v>
      </c>
      <c r="AG157">
        <v>50</v>
      </c>
      <c r="AH157">
        <v>1.0609</v>
      </c>
      <c r="AI157">
        <v>500</v>
      </c>
      <c r="AJ157" t="s">
        <v>504</v>
      </c>
      <c r="AK157">
        <v>26522.499999999996</v>
      </c>
      <c r="AL157">
        <v>2480.8714034496948</v>
      </c>
      <c r="AN157">
        <v>1</v>
      </c>
      <c r="AO157">
        <v>50</v>
      </c>
      <c r="AP157">
        <v>1.092727</v>
      </c>
      <c r="AQ157">
        <v>500</v>
      </c>
      <c r="AR157" t="s">
        <v>504</v>
      </c>
      <c r="AS157">
        <v>27318.174999999999</v>
      </c>
      <c r="AT157">
        <v>2555.297545553186</v>
      </c>
      <c r="AV157">
        <v>1</v>
      </c>
      <c r="AW157">
        <v>50</v>
      </c>
      <c r="AX157">
        <v>1.1255088100000001</v>
      </c>
      <c r="AY157">
        <v>500</v>
      </c>
      <c r="AZ157" t="s">
        <v>504</v>
      </c>
      <c r="BA157">
        <v>28137.720250000006</v>
      </c>
      <c r="BB157">
        <v>2631.956471919782</v>
      </c>
      <c r="BD157" s="142">
        <v>12415.197669959218</v>
      </c>
    </row>
    <row r="158" spans="1:56" x14ac:dyDescent="0.3">
      <c r="A158" t="s">
        <v>497</v>
      </c>
      <c r="B158" t="s">
        <v>498</v>
      </c>
      <c r="C158" t="s">
        <v>499</v>
      </c>
      <c r="D158" t="s">
        <v>156</v>
      </c>
      <c r="E158" t="s">
        <v>183</v>
      </c>
      <c r="F158" t="s">
        <v>178</v>
      </c>
      <c r="G158" t="s">
        <v>161</v>
      </c>
      <c r="H158" t="s">
        <v>162</v>
      </c>
      <c r="I158" t="s">
        <v>167</v>
      </c>
      <c r="J158" t="s">
        <v>500</v>
      </c>
      <c r="K158">
        <v>615100</v>
      </c>
      <c r="L158" t="s">
        <v>501</v>
      </c>
      <c r="N158" t="s">
        <v>528</v>
      </c>
      <c r="O158" t="s">
        <v>503</v>
      </c>
      <c r="Q158">
        <v>1</v>
      </c>
      <c r="R158">
        <v>7</v>
      </c>
      <c r="S158">
        <v>500</v>
      </c>
      <c r="T158" t="s">
        <v>504</v>
      </c>
      <c r="U158">
        <v>3500</v>
      </c>
      <c r="V158">
        <v>327.38429303700377</v>
      </c>
      <c r="X158">
        <v>1</v>
      </c>
      <c r="Y158">
        <v>7</v>
      </c>
      <c r="Z158">
        <v>1.03</v>
      </c>
      <c r="AA158">
        <v>500</v>
      </c>
      <c r="AB158" t="s">
        <v>504</v>
      </c>
      <c r="AC158">
        <v>3605</v>
      </c>
      <c r="AD158">
        <v>337.20582182811393</v>
      </c>
      <c r="AF158">
        <v>1</v>
      </c>
      <c r="AG158">
        <v>7</v>
      </c>
      <c r="AH158">
        <v>1.0609</v>
      </c>
      <c r="AI158">
        <v>500</v>
      </c>
      <c r="AJ158" t="s">
        <v>504</v>
      </c>
      <c r="AK158">
        <v>3713.1499999999996</v>
      </c>
      <c r="AL158">
        <v>347.32199648295727</v>
      </c>
      <c r="AN158">
        <v>1</v>
      </c>
      <c r="AO158">
        <v>7</v>
      </c>
      <c r="AP158">
        <v>1.092727</v>
      </c>
      <c r="AQ158">
        <v>500</v>
      </c>
      <c r="AR158" t="s">
        <v>504</v>
      </c>
      <c r="AS158">
        <v>3824.5445</v>
      </c>
      <c r="AT158">
        <v>357.74165637744602</v>
      </c>
      <c r="AV158">
        <v>1</v>
      </c>
      <c r="AW158">
        <v>7</v>
      </c>
      <c r="AX158">
        <v>1.1255088100000001</v>
      </c>
      <c r="AY158">
        <v>500</v>
      </c>
      <c r="AZ158" t="s">
        <v>504</v>
      </c>
      <c r="BA158">
        <v>3939.2808350000005</v>
      </c>
      <c r="BB158">
        <v>368.47390606876945</v>
      </c>
      <c r="BD158" s="142">
        <v>1738.1276737942903</v>
      </c>
    </row>
    <row r="159" spans="1:56" x14ac:dyDescent="0.3">
      <c r="A159" t="s">
        <v>497</v>
      </c>
      <c r="B159" t="s">
        <v>498</v>
      </c>
      <c r="C159" t="s">
        <v>499</v>
      </c>
      <c r="D159" t="s">
        <v>156</v>
      </c>
      <c r="E159" t="s">
        <v>183</v>
      </c>
      <c r="F159" t="s">
        <v>178</v>
      </c>
      <c r="G159" t="s">
        <v>161</v>
      </c>
      <c r="H159" t="s">
        <v>162</v>
      </c>
      <c r="I159" t="s">
        <v>167</v>
      </c>
      <c r="J159" t="s">
        <v>500</v>
      </c>
      <c r="K159">
        <v>616600</v>
      </c>
      <c r="L159" t="s">
        <v>529</v>
      </c>
      <c r="N159" t="s">
        <v>530</v>
      </c>
      <c r="O159" t="s">
        <v>503</v>
      </c>
      <c r="Q159">
        <v>1</v>
      </c>
      <c r="R159">
        <v>1</v>
      </c>
      <c r="S159">
        <v>724</v>
      </c>
      <c r="T159" t="s">
        <v>504</v>
      </c>
      <c r="U159">
        <v>724</v>
      </c>
      <c r="V159">
        <v>67.721779473940217</v>
      </c>
      <c r="X159">
        <v>1</v>
      </c>
      <c r="Y159">
        <v>1</v>
      </c>
      <c r="Z159">
        <v>1.03</v>
      </c>
      <c r="AA159">
        <v>724</v>
      </c>
      <c r="AB159" t="s">
        <v>504</v>
      </c>
      <c r="AC159">
        <v>745.72</v>
      </c>
      <c r="AD159">
        <v>69.753432858158419</v>
      </c>
      <c r="AF159">
        <v>1</v>
      </c>
      <c r="AG159">
        <v>1</v>
      </c>
      <c r="AH159">
        <v>1.0609</v>
      </c>
      <c r="AI159">
        <v>724</v>
      </c>
      <c r="AJ159" t="s">
        <v>504</v>
      </c>
      <c r="AK159">
        <v>768.09159999999997</v>
      </c>
      <c r="AL159">
        <v>71.846035843903167</v>
      </c>
      <c r="AN159">
        <v>1</v>
      </c>
      <c r="AO159">
        <v>1</v>
      </c>
      <c r="AP159">
        <v>1.092727</v>
      </c>
      <c r="AQ159">
        <v>724</v>
      </c>
      <c r="AR159" t="s">
        <v>504</v>
      </c>
      <c r="AS159">
        <v>791.13434800000005</v>
      </c>
      <c r="AT159">
        <v>74.001416919220276</v>
      </c>
      <c r="AV159">
        <v>1</v>
      </c>
      <c r="AW159">
        <v>1</v>
      </c>
      <c r="AX159">
        <v>1.1255088100000001</v>
      </c>
      <c r="AY159">
        <v>724</v>
      </c>
      <c r="AZ159" t="s">
        <v>504</v>
      </c>
      <c r="BA159">
        <v>814.86837844000013</v>
      </c>
      <c r="BB159">
        <v>76.221459426796883</v>
      </c>
      <c r="BD159" s="142">
        <v>359.54412452201899</v>
      </c>
    </row>
    <row r="160" spans="1:56" x14ac:dyDescent="0.3">
      <c r="A160" t="s">
        <v>497</v>
      </c>
      <c r="B160" t="s">
        <v>498</v>
      </c>
      <c r="C160" t="s">
        <v>499</v>
      </c>
      <c r="D160" t="s">
        <v>156</v>
      </c>
      <c r="E160" t="s">
        <v>183</v>
      </c>
      <c r="F160" t="s">
        <v>178</v>
      </c>
      <c r="G160" t="s">
        <v>161</v>
      </c>
      <c r="H160" t="s">
        <v>162</v>
      </c>
      <c r="I160" t="s">
        <v>167</v>
      </c>
      <c r="J160" t="s">
        <v>500</v>
      </c>
      <c r="K160">
        <v>616200</v>
      </c>
      <c r="L160" t="s">
        <v>531</v>
      </c>
      <c r="N160" t="s">
        <v>532</v>
      </c>
      <c r="O160" t="s">
        <v>503</v>
      </c>
      <c r="Q160">
        <v>1</v>
      </c>
      <c r="R160">
        <v>1</v>
      </c>
      <c r="S160">
        <v>5500</v>
      </c>
      <c r="T160" t="s">
        <v>504</v>
      </c>
      <c r="U160">
        <v>5500</v>
      </c>
      <c r="V160">
        <v>514.46103191529164</v>
      </c>
      <c r="X160">
        <v>1</v>
      </c>
      <c r="Y160">
        <v>1</v>
      </c>
      <c r="Z160">
        <v>1.03</v>
      </c>
      <c r="AA160">
        <v>5500</v>
      </c>
      <c r="AB160" t="s">
        <v>504</v>
      </c>
      <c r="AC160">
        <v>5665</v>
      </c>
      <c r="AD160">
        <v>529.89486287275042</v>
      </c>
      <c r="AF160">
        <v>1</v>
      </c>
      <c r="AG160">
        <v>1</v>
      </c>
      <c r="AH160">
        <v>1.0609</v>
      </c>
      <c r="AI160">
        <v>5500</v>
      </c>
      <c r="AJ160" t="s">
        <v>504</v>
      </c>
      <c r="AK160">
        <v>5834.95</v>
      </c>
      <c r="AL160">
        <v>545.79170875893294</v>
      </c>
      <c r="AN160">
        <v>1</v>
      </c>
      <c r="AO160">
        <v>1</v>
      </c>
      <c r="AP160">
        <v>1.092727</v>
      </c>
      <c r="AQ160">
        <v>5500</v>
      </c>
      <c r="AR160" t="s">
        <v>504</v>
      </c>
      <c r="AS160">
        <v>6009.9984999999997</v>
      </c>
      <c r="AT160">
        <v>562.16546002170094</v>
      </c>
      <c r="AV160">
        <v>1</v>
      </c>
      <c r="AW160">
        <v>1</v>
      </c>
      <c r="AX160">
        <v>1.1255088100000001</v>
      </c>
      <c r="AY160">
        <v>5500</v>
      </c>
      <c r="AZ160" t="s">
        <v>504</v>
      </c>
      <c r="BA160">
        <v>6190.298455000001</v>
      </c>
      <c r="BB160">
        <v>579.03042382235208</v>
      </c>
      <c r="BD160" s="142">
        <v>2731.3434873910278</v>
      </c>
    </row>
    <row r="161" spans="1:56" x14ac:dyDescent="0.3">
      <c r="A161" t="s">
        <v>497</v>
      </c>
      <c r="B161" t="s">
        <v>498</v>
      </c>
      <c r="C161" t="s">
        <v>499</v>
      </c>
      <c r="D161" t="s">
        <v>156</v>
      </c>
      <c r="E161" t="s">
        <v>183</v>
      </c>
      <c r="F161" t="s">
        <v>178</v>
      </c>
      <c r="G161" t="s">
        <v>161</v>
      </c>
      <c r="H161" t="s">
        <v>162</v>
      </c>
      <c r="I161" t="s">
        <v>167</v>
      </c>
      <c r="J161" t="s">
        <v>500</v>
      </c>
      <c r="K161">
        <v>616300</v>
      </c>
      <c r="L161" t="s">
        <v>533</v>
      </c>
      <c r="N161" t="s">
        <v>534</v>
      </c>
      <c r="Q161">
        <v>1</v>
      </c>
      <c r="R161">
        <v>1</v>
      </c>
      <c r="S161">
        <v>2100</v>
      </c>
      <c r="T161" t="s">
        <v>504</v>
      </c>
      <c r="U161">
        <v>2100</v>
      </c>
      <c r="V161">
        <v>196.43057582220229</v>
      </c>
      <c r="X161">
        <v>1</v>
      </c>
      <c r="Y161">
        <v>1</v>
      </c>
      <c r="Z161">
        <v>1.03</v>
      </c>
      <c r="AA161">
        <v>2100</v>
      </c>
      <c r="AB161" t="s">
        <v>504</v>
      </c>
      <c r="AC161">
        <v>2163</v>
      </c>
      <c r="AD161">
        <v>202.32349309686833</v>
      </c>
      <c r="AF161">
        <v>1</v>
      </c>
      <c r="AG161">
        <v>1</v>
      </c>
      <c r="AH161">
        <v>1.0609</v>
      </c>
      <c r="AI161">
        <v>2100</v>
      </c>
      <c r="AJ161" t="s">
        <v>504</v>
      </c>
      <c r="AK161">
        <v>2227.89</v>
      </c>
      <c r="AL161">
        <v>208.3931978897744</v>
      </c>
      <c r="AN161">
        <v>1</v>
      </c>
      <c r="AO161">
        <v>1</v>
      </c>
      <c r="AP161">
        <v>1.092727</v>
      </c>
      <c r="AQ161">
        <v>2550</v>
      </c>
      <c r="AR161" t="s">
        <v>504</v>
      </c>
      <c r="AS161">
        <v>2786.4538499999999</v>
      </c>
      <c r="AT161">
        <v>260.64034964642497</v>
      </c>
      <c r="AV161">
        <v>1</v>
      </c>
      <c r="AW161">
        <v>1</v>
      </c>
      <c r="AX161">
        <v>1.1255088100000001</v>
      </c>
      <c r="AY161">
        <v>2100</v>
      </c>
      <c r="AZ161" t="s">
        <v>504</v>
      </c>
      <c r="BA161">
        <v>2363.5685010000002</v>
      </c>
      <c r="BB161">
        <v>221.08434364126168</v>
      </c>
      <c r="BD161" s="142">
        <v>1088.8719600965317</v>
      </c>
    </row>
    <row r="162" spans="1:56" x14ac:dyDescent="0.3">
      <c r="A162" t="s">
        <v>497</v>
      </c>
      <c r="B162" t="s">
        <v>498</v>
      </c>
      <c r="C162" t="s">
        <v>499</v>
      </c>
      <c r="D162" t="s">
        <v>156</v>
      </c>
      <c r="E162" t="s">
        <v>183</v>
      </c>
      <c r="F162" t="s">
        <v>178</v>
      </c>
      <c r="G162" t="s">
        <v>161</v>
      </c>
      <c r="H162" t="s">
        <v>162</v>
      </c>
      <c r="I162" t="s">
        <v>167</v>
      </c>
      <c r="J162" t="s">
        <v>500</v>
      </c>
      <c r="K162">
        <v>615200</v>
      </c>
      <c r="L162" t="s">
        <v>535</v>
      </c>
      <c r="N162" t="s">
        <v>536</v>
      </c>
      <c r="O162" t="s">
        <v>503</v>
      </c>
      <c r="Q162">
        <v>1</v>
      </c>
      <c r="R162">
        <v>1</v>
      </c>
      <c r="S162">
        <v>1500</v>
      </c>
      <c r="T162" t="s">
        <v>504</v>
      </c>
      <c r="U162">
        <v>1500</v>
      </c>
      <c r="V162">
        <v>140.3075541587159</v>
      </c>
      <c r="X162">
        <v>1</v>
      </c>
      <c r="Y162">
        <v>1</v>
      </c>
      <c r="Z162">
        <v>1.03</v>
      </c>
      <c r="AA162">
        <v>1500</v>
      </c>
      <c r="AB162" t="s">
        <v>504</v>
      </c>
      <c r="AC162">
        <v>1545</v>
      </c>
      <c r="AD162">
        <v>144.5167807834774</v>
      </c>
      <c r="AF162">
        <v>1</v>
      </c>
      <c r="AG162">
        <v>1</v>
      </c>
      <c r="AH162">
        <v>1.0609</v>
      </c>
      <c r="AI162">
        <v>1500</v>
      </c>
      <c r="AJ162" t="s">
        <v>504</v>
      </c>
      <c r="AK162">
        <v>1591.35</v>
      </c>
      <c r="AL162">
        <v>148.85228420698169</v>
      </c>
      <c r="AN162">
        <v>1</v>
      </c>
      <c r="AO162">
        <v>1</v>
      </c>
      <c r="AP162">
        <v>1.092727</v>
      </c>
      <c r="AQ162">
        <v>1500</v>
      </c>
      <c r="AR162" t="s">
        <v>504</v>
      </c>
      <c r="AS162">
        <v>1639.0905</v>
      </c>
      <c r="AT162">
        <v>153.31785273319116</v>
      </c>
      <c r="AV162">
        <v>1</v>
      </c>
      <c r="AW162">
        <v>1</v>
      </c>
      <c r="AX162">
        <v>1.1255088100000001</v>
      </c>
      <c r="AY162">
        <v>1500</v>
      </c>
      <c r="AZ162" t="s">
        <v>504</v>
      </c>
      <c r="BA162">
        <v>1688.2632150000002</v>
      </c>
      <c r="BB162">
        <v>157.91738831518691</v>
      </c>
      <c r="BD162" s="142">
        <v>744.9118601975531</v>
      </c>
    </row>
    <row r="163" spans="1:56" x14ac:dyDescent="0.3">
      <c r="A163" t="s">
        <v>497</v>
      </c>
      <c r="B163" t="s">
        <v>498</v>
      </c>
      <c r="C163" t="s">
        <v>499</v>
      </c>
      <c r="D163" t="s">
        <v>156</v>
      </c>
      <c r="E163" t="s">
        <v>183</v>
      </c>
      <c r="F163" t="s">
        <v>178</v>
      </c>
      <c r="G163" t="s">
        <v>161</v>
      </c>
      <c r="H163" t="s">
        <v>162</v>
      </c>
      <c r="I163" t="s">
        <v>167</v>
      </c>
      <c r="J163" t="s">
        <v>500</v>
      </c>
      <c r="K163">
        <v>613200</v>
      </c>
      <c r="L163" t="s">
        <v>537</v>
      </c>
      <c r="N163" t="s">
        <v>538</v>
      </c>
      <c r="O163" t="s">
        <v>503</v>
      </c>
      <c r="Q163">
        <v>1</v>
      </c>
      <c r="R163">
        <v>12</v>
      </c>
      <c r="S163">
        <v>500</v>
      </c>
      <c r="T163" t="s">
        <v>504</v>
      </c>
      <c r="U163">
        <v>6000</v>
      </c>
      <c r="V163">
        <v>561.23021663486361</v>
      </c>
      <c r="X163">
        <v>1</v>
      </c>
      <c r="Y163">
        <v>12</v>
      </c>
      <c r="Z163">
        <v>1.03</v>
      </c>
      <c r="AA163">
        <v>500</v>
      </c>
      <c r="AB163" t="s">
        <v>504</v>
      </c>
      <c r="AC163">
        <v>6180</v>
      </c>
      <c r="AD163">
        <v>578.0671231339096</v>
      </c>
      <c r="AF163">
        <v>1</v>
      </c>
      <c r="AG163">
        <v>12</v>
      </c>
      <c r="AH163">
        <v>1.0609</v>
      </c>
      <c r="AI163">
        <v>500</v>
      </c>
      <c r="AJ163" t="s">
        <v>504</v>
      </c>
      <c r="AK163">
        <v>6365.4</v>
      </c>
      <c r="AL163">
        <v>595.40913682792677</v>
      </c>
      <c r="AN163">
        <v>1</v>
      </c>
      <c r="AO163">
        <v>12</v>
      </c>
      <c r="AP163">
        <v>1.092727</v>
      </c>
      <c r="AQ163">
        <v>500</v>
      </c>
      <c r="AR163" t="s">
        <v>504</v>
      </c>
      <c r="AS163">
        <v>6556.3620000000001</v>
      </c>
      <c r="AT163">
        <v>613.27141093276464</v>
      </c>
      <c r="AV163">
        <v>1</v>
      </c>
      <c r="AW163">
        <v>12</v>
      </c>
      <c r="AX163">
        <v>1.1255088100000001</v>
      </c>
      <c r="AY163">
        <v>500</v>
      </c>
      <c r="AZ163" t="s">
        <v>504</v>
      </c>
      <c r="BA163">
        <v>6753.0528600000007</v>
      </c>
      <c r="BB163">
        <v>631.66955326074765</v>
      </c>
      <c r="BD163" s="142">
        <v>2979.6474407902124</v>
      </c>
    </row>
    <row r="164" spans="1:56" x14ac:dyDescent="0.3">
      <c r="A164" t="s">
        <v>497</v>
      </c>
      <c r="B164" t="s">
        <v>498</v>
      </c>
      <c r="C164" t="s">
        <v>499</v>
      </c>
      <c r="D164" t="s">
        <v>156</v>
      </c>
      <c r="E164" t="s">
        <v>183</v>
      </c>
      <c r="F164" t="s">
        <v>178</v>
      </c>
      <c r="G164" t="s">
        <v>161</v>
      </c>
      <c r="H164" t="s">
        <v>162</v>
      </c>
      <c r="I164" t="s">
        <v>167</v>
      </c>
      <c r="J164" t="s">
        <v>500</v>
      </c>
      <c r="K164">
        <v>611300</v>
      </c>
      <c r="L164" t="s">
        <v>539</v>
      </c>
      <c r="N164" t="s">
        <v>540</v>
      </c>
      <c r="O164" t="s">
        <v>503</v>
      </c>
      <c r="Q164">
        <v>1</v>
      </c>
      <c r="R164">
        <v>12</v>
      </c>
      <c r="S164">
        <v>400</v>
      </c>
      <c r="T164" t="s">
        <v>504</v>
      </c>
      <c r="U164">
        <v>4800</v>
      </c>
      <c r="V164">
        <v>448.9841733078909</v>
      </c>
      <c r="X164">
        <v>1</v>
      </c>
      <c r="Y164">
        <v>12</v>
      </c>
      <c r="Z164">
        <v>1.03</v>
      </c>
      <c r="AA164">
        <v>400</v>
      </c>
      <c r="AB164" t="s">
        <v>504</v>
      </c>
      <c r="AC164">
        <v>4944</v>
      </c>
      <c r="AD164">
        <v>462.45369850712763</v>
      </c>
      <c r="AF164">
        <v>1</v>
      </c>
      <c r="AG164">
        <v>12</v>
      </c>
      <c r="AH164">
        <v>1.0609</v>
      </c>
      <c r="AI164">
        <v>400</v>
      </c>
      <c r="AJ164" t="s">
        <v>504</v>
      </c>
      <c r="AK164">
        <v>5092.32</v>
      </c>
      <c r="AL164">
        <v>476.32730946234147</v>
      </c>
      <c r="AN164">
        <v>1</v>
      </c>
      <c r="AO164">
        <v>12</v>
      </c>
      <c r="AP164">
        <v>1.092727</v>
      </c>
      <c r="AQ164">
        <v>400</v>
      </c>
      <c r="AR164" t="s">
        <v>504</v>
      </c>
      <c r="AS164">
        <v>5245.0896000000002</v>
      </c>
      <c r="AT164">
        <v>490.61712874621173</v>
      </c>
      <c r="AV164">
        <v>1</v>
      </c>
      <c r="AW164">
        <v>12</v>
      </c>
      <c r="AX164">
        <v>1.1255088100000001</v>
      </c>
      <c r="AY164">
        <v>400</v>
      </c>
      <c r="AZ164" t="s">
        <v>504</v>
      </c>
      <c r="BA164">
        <v>5402.4422880000002</v>
      </c>
      <c r="BB164">
        <v>505.33564260859811</v>
      </c>
      <c r="BD164" s="142">
        <v>2383.7179526321697</v>
      </c>
    </row>
    <row r="165" spans="1:56" x14ac:dyDescent="0.3">
      <c r="A165" t="s">
        <v>497</v>
      </c>
      <c r="B165" t="s">
        <v>498</v>
      </c>
      <c r="C165" t="s">
        <v>499</v>
      </c>
      <c r="D165" t="s">
        <v>156</v>
      </c>
      <c r="E165" t="s">
        <v>183</v>
      </c>
      <c r="F165" t="s">
        <v>178</v>
      </c>
      <c r="G165" t="s">
        <v>161</v>
      </c>
      <c r="H165" t="s">
        <v>162</v>
      </c>
      <c r="I165" t="s">
        <v>167</v>
      </c>
      <c r="J165" t="s">
        <v>500</v>
      </c>
      <c r="K165">
        <v>612200</v>
      </c>
      <c r="L165" t="s">
        <v>541</v>
      </c>
      <c r="N165" t="s">
        <v>542</v>
      </c>
      <c r="O165" t="s">
        <v>503</v>
      </c>
      <c r="Q165">
        <v>1</v>
      </c>
      <c r="R165">
        <v>2</v>
      </c>
      <c r="S165">
        <v>1080</v>
      </c>
      <c r="T165" t="s">
        <v>504</v>
      </c>
      <c r="U165">
        <v>2160</v>
      </c>
      <c r="V165">
        <v>202.04287798855091</v>
      </c>
      <c r="Z165">
        <v>1.03</v>
      </c>
      <c r="AB165" t="s">
        <v>504</v>
      </c>
      <c r="AC165">
        <v>0</v>
      </c>
      <c r="AD165">
        <v>0</v>
      </c>
      <c r="AF165">
        <v>1</v>
      </c>
      <c r="AG165">
        <v>2</v>
      </c>
      <c r="AH165">
        <v>1.0609</v>
      </c>
      <c r="AI165">
        <v>1080</v>
      </c>
      <c r="AJ165" t="s">
        <v>504</v>
      </c>
      <c r="AK165">
        <v>2291.5439999999999</v>
      </c>
      <c r="AL165">
        <v>214.34728925805365</v>
      </c>
      <c r="AP165">
        <v>1.092727</v>
      </c>
      <c r="AR165" t="s">
        <v>504</v>
      </c>
      <c r="AS165">
        <v>0</v>
      </c>
      <c r="AT165">
        <v>0</v>
      </c>
      <c r="AX165">
        <v>1.1255088100000001</v>
      </c>
      <c r="AZ165" t="s">
        <v>504</v>
      </c>
      <c r="BA165">
        <v>0</v>
      </c>
      <c r="BB165">
        <v>0</v>
      </c>
      <c r="BD165" s="142">
        <v>416.39016724660456</v>
      </c>
    </row>
    <row r="166" spans="1:56" x14ac:dyDescent="0.3">
      <c r="A166" t="s">
        <v>497</v>
      </c>
      <c r="B166" t="s">
        <v>498</v>
      </c>
      <c r="C166" t="s">
        <v>499</v>
      </c>
      <c r="D166" t="s">
        <v>156</v>
      </c>
      <c r="E166" t="s">
        <v>183</v>
      </c>
      <c r="F166" t="s">
        <v>179</v>
      </c>
      <c r="G166" t="s">
        <v>165</v>
      </c>
      <c r="H166" t="s">
        <v>166</v>
      </c>
      <c r="I166" t="s">
        <v>167</v>
      </c>
      <c r="J166" t="s">
        <v>500</v>
      </c>
      <c r="K166">
        <v>620200</v>
      </c>
      <c r="L166" t="s">
        <v>543</v>
      </c>
      <c r="N166" t="s">
        <v>544</v>
      </c>
      <c r="O166" t="s">
        <v>545</v>
      </c>
      <c r="Q166">
        <v>1</v>
      </c>
      <c r="R166">
        <v>12</v>
      </c>
      <c r="S166">
        <v>13000</v>
      </c>
      <c r="T166" t="s">
        <v>504</v>
      </c>
      <c r="U166">
        <v>156000</v>
      </c>
      <c r="V166">
        <v>14591.985632506456</v>
      </c>
      <c r="X166">
        <v>1</v>
      </c>
      <c r="Y166">
        <v>12</v>
      </c>
      <c r="Z166">
        <v>1.03</v>
      </c>
      <c r="AA166">
        <v>13000</v>
      </c>
      <c r="AB166" t="s">
        <v>504</v>
      </c>
      <c r="AC166">
        <v>160680</v>
      </c>
      <c r="AD166">
        <v>15029.745201481648</v>
      </c>
      <c r="AF166">
        <v>1</v>
      </c>
      <c r="AG166">
        <v>12</v>
      </c>
      <c r="AH166">
        <v>1.0609</v>
      </c>
      <c r="AI166">
        <v>13000</v>
      </c>
      <c r="AJ166" t="s">
        <v>504</v>
      </c>
      <c r="AK166">
        <v>165500.4</v>
      </c>
      <c r="AL166">
        <v>15480.637557526097</v>
      </c>
      <c r="AN166">
        <v>1</v>
      </c>
      <c r="AO166">
        <v>12</v>
      </c>
      <c r="AP166">
        <v>1.092727</v>
      </c>
      <c r="AQ166">
        <v>13000</v>
      </c>
      <c r="AR166" t="s">
        <v>504</v>
      </c>
      <c r="AS166">
        <v>170465.41200000001</v>
      </c>
      <c r="AT166">
        <v>15945.056684251882</v>
      </c>
      <c r="AV166">
        <v>1</v>
      </c>
      <c r="AW166">
        <v>12</v>
      </c>
      <c r="AX166">
        <v>1.1255088100000001</v>
      </c>
      <c r="AY166">
        <v>13000</v>
      </c>
      <c r="AZ166" t="s">
        <v>504</v>
      </c>
      <c r="BA166">
        <v>175579.37436000002</v>
      </c>
      <c r="BB166">
        <v>16423.408384779439</v>
      </c>
      <c r="BD166" s="142">
        <v>77470.833460545531</v>
      </c>
    </row>
    <row r="167" spans="1:56" x14ac:dyDescent="0.3">
      <c r="A167" t="s">
        <v>497</v>
      </c>
      <c r="B167" t="s">
        <v>498</v>
      </c>
      <c r="C167" t="s">
        <v>499</v>
      </c>
      <c r="D167" t="s">
        <v>156</v>
      </c>
      <c r="E167" t="s">
        <v>183</v>
      </c>
      <c r="F167" t="s">
        <v>179</v>
      </c>
      <c r="G167" t="s">
        <v>165</v>
      </c>
      <c r="H167" t="s">
        <v>166</v>
      </c>
      <c r="I167" t="s">
        <v>167</v>
      </c>
      <c r="J167" t="s">
        <v>500</v>
      </c>
      <c r="K167">
        <v>620200</v>
      </c>
      <c r="L167" t="s">
        <v>543</v>
      </c>
      <c r="N167" t="s">
        <v>546</v>
      </c>
      <c r="O167" t="s">
        <v>545</v>
      </c>
      <c r="Q167">
        <v>1</v>
      </c>
      <c r="R167">
        <v>12</v>
      </c>
      <c r="S167">
        <v>12000</v>
      </c>
      <c r="T167" t="s">
        <v>504</v>
      </c>
      <c r="U167">
        <v>144000</v>
      </c>
      <c r="V167">
        <v>13469.525199236728</v>
      </c>
      <c r="X167">
        <v>1</v>
      </c>
      <c r="Y167">
        <v>12</v>
      </c>
      <c r="Z167">
        <v>1.03</v>
      </c>
      <c r="AA167">
        <v>12000</v>
      </c>
      <c r="AB167" t="s">
        <v>504</v>
      </c>
      <c r="AC167">
        <v>148320</v>
      </c>
      <c r="AD167">
        <v>13873.61095521383</v>
      </c>
      <c r="AF167">
        <v>1</v>
      </c>
      <c r="AG167">
        <v>12</v>
      </c>
      <c r="AH167">
        <v>1.0609</v>
      </c>
      <c r="AI167">
        <v>12000</v>
      </c>
      <c r="AJ167" t="s">
        <v>504</v>
      </c>
      <c r="AK167">
        <v>152769.59999999998</v>
      </c>
      <c r="AL167">
        <v>14289.819283870242</v>
      </c>
      <c r="AN167">
        <v>1</v>
      </c>
      <c r="AO167">
        <v>12</v>
      </c>
      <c r="AP167">
        <v>1.092727</v>
      </c>
      <c r="AQ167">
        <v>12000</v>
      </c>
      <c r="AR167" t="s">
        <v>504</v>
      </c>
      <c r="AS167">
        <v>157352.68799999999</v>
      </c>
      <c r="AT167">
        <v>14718.513862386351</v>
      </c>
      <c r="AV167">
        <v>1</v>
      </c>
      <c r="AW167">
        <v>12</v>
      </c>
      <c r="AX167">
        <v>1.1255088100000001</v>
      </c>
      <c r="AY167">
        <v>12000</v>
      </c>
      <c r="AZ167" t="s">
        <v>504</v>
      </c>
      <c r="BA167">
        <v>162073.26863999999</v>
      </c>
      <c r="BB167">
        <v>15160.069278257943</v>
      </c>
      <c r="BD167" s="142">
        <v>71511.538578965105</v>
      </c>
    </row>
    <row r="168" spans="1:56" x14ac:dyDescent="0.3">
      <c r="A168" t="s">
        <v>497</v>
      </c>
      <c r="B168" t="s">
        <v>498</v>
      </c>
      <c r="C168" t="s">
        <v>499</v>
      </c>
      <c r="D168" t="s">
        <v>156</v>
      </c>
      <c r="E168" t="s">
        <v>183</v>
      </c>
      <c r="F168" t="s">
        <v>179</v>
      </c>
      <c r="G168" t="s">
        <v>165</v>
      </c>
      <c r="H168" t="s">
        <v>166</v>
      </c>
      <c r="I168" t="s">
        <v>167</v>
      </c>
      <c r="J168" t="s">
        <v>500</v>
      </c>
      <c r="K168">
        <v>620200</v>
      </c>
      <c r="L168" t="s">
        <v>543</v>
      </c>
      <c r="N168" t="s">
        <v>547</v>
      </c>
      <c r="O168" t="s">
        <v>545</v>
      </c>
      <c r="Q168">
        <v>1</v>
      </c>
      <c r="R168">
        <v>12</v>
      </c>
      <c r="S168">
        <v>8200</v>
      </c>
      <c r="T168" t="s">
        <v>504</v>
      </c>
      <c r="U168">
        <v>98400</v>
      </c>
      <c r="V168">
        <v>9204.1755528117646</v>
      </c>
      <c r="X168">
        <v>1</v>
      </c>
      <c r="Y168">
        <v>12</v>
      </c>
      <c r="Z168">
        <v>1.03</v>
      </c>
      <c r="AA168">
        <v>8200</v>
      </c>
      <c r="AB168" t="s">
        <v>504</v>
      </c>
      <c r="AC168">
        <v>101352</v>
      </c>
      <c r="AD168">
        <v>9480.3008193961159</v>
      </c>
      <c r="AF168">
        <v>1</v>
      </c>
      <c r="AG168">
        <v>12</v>
      </c>
      <c r="AH168">
        <v>1.0609</v>
      </c>
      <c r="AI168">
        <v>8200</v>
      </c>
      <c r="AJ168" t="s">
        <v>504</v>
      </c>
      <c r="AK168">
        <v>104392.55999999998</v>
      </c>
      <c r="AL168">
        <v>9764.7098439779984</v>
      </c>
      <c r="AN168">
        <v>1</v>
      </c>
      <c r="AO168">
        <v>12</v>
      </c>
      <c r="AP168">
        <v>1.092727</v>
      </c>
      <c r="AQ168">
        <v>8200</v>
      </c>
      <c r="AR168" t="s">
        <v>504</v>
      </c>
      <c r="AS168">
        <v>107524.3368</v>
      </c>
      <c r="AT168">
        <v>10057.651139297341</v>
      </c>
      <c r="AV168">
        <v>1</v>
      </c>
      <c r="AW168">
        <v>12</v>
      </c>
      <c r="AX168">
        <v>1.1255088100000001</v>
      </c>
      <c r="AY168">
        <v>8200</v>
      </c>
      <c r="AZ168" t="s">
        <v>504</v>
      </c>
      <c r="BA168">
        <v>110750.06690400001</v>
      </c>
      <c r="BB168">
        <v>10359.380673476262</v>
      </c>
      <c r="BD168" s="142">
        <v>48866.218028959483</v>
      </c>
    </row>
    <row r="169" spans="1:56" x14ac:dyDescent="0.3">
      <c r="A169" t="s">
        <v>497</v>
      </c>
      <c r="B169" t="s">
        <v>498</v>
      </c>
      <c r="C169" t="s">
        <v>499</v>
      </c>
      <c r="D169" t="s">
        <v>156</v>
      </c>
      <c r="E169" t="s">
        <v>183</v>
      </c>
      <c r="F169" t="s">
        <v>179</v>
      </c>
      <c r="G169" t="s">
        <v>165</v>
      </c>
      <c r="H169" t="s">
        <v>166</v>
      </c>
      <c r="I169" t="s">
        <v>167</v>
      </c>
      <c r="J169" t="s">
        <v>500</v>
      </c>
      <c r="K169">
        <v>620200</v>
      </c>
      <c r="L169" t="s">
        <v>543</v>
      </c>
      <c r="N169" t="s">
        <v>548</v>
      </c>
      <c r="O169" t="s">
        <v>545</v>
      </c>
      <c r="Q169">
        <v>1</v>
      </c>
      <c r="R169">
        <v>12</v>
      </c>
      <c r="S169">
        <v>8200</v>
      </c>
      <c r="T169" t="s">
        <v>504</v>
      </c>
      <c r="U169">
        <v>98400</v>
      </c>
      <c r="V169">
        <v>9204.1755528117646</v>
      </c>
      <c r="X169">
        <v>1</v>
      </c>
      <c r="Y169">
        <v>12</v>
      </c>
      <c r="Z169">
        <v>1.03</v>
      </c>
      <c r="AA169">
        <v>8200</v>
      </c>
      <c r="AB169" t="s">
        <v>504</v>
      </c>
      <c r="AC169">
        <v>101352</v>
      </c>
      <c r="AD169">
        <v>9480.3008193961159</v>
      </c>
      <c r="AF169">
        <v>1</v>
      </c>
      <c r="AG169">
        <v>12</v>
      </c>
      <c r="AH169">
        <v>1.0609</v>
      </c>
      <c r="AI169">
        <v>8200</v>
      </c>
      <c r="AJ169" t="s">
        <v>504</v>
      </c>
      <c r="AK169">
        <v>104392.55999999998</v>
      </c>
      <c r="AL169">
        <v>9764.7098439779984</v>
      </c>
      <c r="AN169">
        <v>1</v>
      </c>
      <c r="AO169">
        <v>12</v>
      </c>
      <c r="AP169">
        <v>1.092727</v>
      </c>
      <c r="AQ169">
        <v>8200</v>
      </c>
      <c r="AR169" t="s">
        <v>504</v>
      </c>
      <c r="AS169">
        <v>107524.3368</v>
      </c>
      <c r="AT169">
        <v>10057.651139297341</v>
      </c>
      <c r="AV169">
        <v>1</v>
      </c>
      <c r="AW169">
        <v>12</v>
      </c>
      <c r="AX169">
        <v>1.1255088100000001</v>
      </c>
      <c r="AY169">
        <v>8200</v>
      </c>
      <c r="AZ169" t="s">
        <v>504</v>
      </c>
      <c r="BA169">
        <v>110750.06690400001</v>
      </c>
      <c r="BB169">
        <v>10359.380673476262</v>
      </c>
      <c r="BD169" s="142">
        <v>48866.218028959483</v>
      </c>
    </row>
    <row r="170" spans="1:56" x14ac:dyDescent="0.3">
      <c r="A170" t="s">
        <v>497</v>
      </c>
      <c r="B170" t="s">
        <v>498</v>
      </c>
      <c r="C170" t="s">
        <v>499</v>
      </c>
      <c r="D170" t="s">
        <v>156</v>
      </c>
      <c r="E170" t="s">
        <v>183</v>
      </c>
      <c r="F170" t="s">
        <v>179</v>
      </c>
      <c r="G170" t="s">
        <v>165</v>
      </c>
      <c r="H170" t="s">
        <v>166</v>
      </c>
      <c r="I170" t="s">
        <v>167</v>
      </c>
      <c r="J170" t="s">
        <v>500</v>
      </c>
      <c r="K170">
        <v>620200</v>
      </c>
      <c r="L170" t="s">
        <v>543</v>
      </c>
      <c r="N170" t="s">
        <v>549</v>
      </c>
      <c r="O170" t="s">
        <v>545</v>
      </c>
      <c r="Q170">
        <v>1</v>
      </c>
      <c r="R170">
        <v>12</v>
      </c>
      <c r="S170">
        <v>8200</v>
      </c>
      <c r="T170" t="s">
        <v>504</v>
      </c>
      <c r="U170">
        <v>98400</v>
      </c>
      <c r="V170">
        <v>9204.1755528117646</v>
      </c>
      <c r="X170">
        <v>1</v>
      </c>
      <c r="Y170">
        <v>12</v>
      </c>
      <c r="Z170">
        <v>1.03</v>
      </c>
      <c r="AA170">
        <v>8200</v>
      </c>
      <c r="AB170" t="s">
        <v>504</v>
      </c>
      <c r="AC170">
        <v>101352</v>
      </c>
      <c r="AD170">
        <v>9480.3008193961159</v>
      </c>
      <c r="AF170">
        <v>1</v>
      </c>
      <c r="AG170">
        <v>12</v>
      </c>
      <c r="AH170">
        <v>1.0609</v>
      </c>
      <c r="AI170">
        <v>8200</v>
      </c>
      <c r="AJ170" t="s">
        <v>504</v>
      </c>
      <c r="AK170">
        <v>104392.55999999998</v>
      </c>
      <c r="AL170">
        <v>9764.7098439779984</v>
      </c>
      <c r="AN170">
        <v>1</v>
      </c>
      <c r="AO170">
        <v>12</v>
      </c>
      <c r="AP170">
        <v>1.092727</v>
      </c>
      <c r="AQ170">
        <v>8200</v>
      </c>
      <c r="AR170" t="s">
        <v>504</v>
      </c>
      <c r="AS170">
        <v>107524.3368</v>
      </c>
      <c r="AT170">
        <v>10057.651139297341</v>
      </c>
      <c r="AV170">
        <v>1</v>
      </c>
      <c r="AW170">
        <v>12</v>
      </c>
      <c r="AX170">
        <v>1.1255088100000001</v>
      </c>
      <c r="AY170">
        <v>8200</v>
      </c>
      <c r="AZ170" t="s">
        <v>504</v>
      </c>
      <c r="BA170">
        <v>110750.06690400001</v>
      </c>
      <c r="BB170">
        <v>10359.380673476262</v>
      </c>
      <c r="BD170" s="142">
        <v>48866.218028959483</v>
      </c>
    </row>
    <row r="171" spans="1:56" x14ac:dyDescent="0.3">
      <c r="A171" t="s">
        <v>497</v>
      </c>
      <c r="B171" t="s">
        <v>498</v>
      </c>
      <c r="C171" t="s">
        <v>499</v>
      </c>
      <c r="D171" t="s">
        <v>156</v>
      </c>
      <c r="E171" t="s">
        <v>183</v>
      </c>
      <c r="F171" t="s">
        <v>179</v>
      </c>
      <c r="G171" t="s">
        <v>165</v>
      </c>
      <c r="H171" t="s">
        <v>166</v>
      </c>
      <c r="I171" t="s">
        <v>167</v>
      </c>
      <c r="J171" t="s">
        <v>500</v>
      </c>
      <c r="K171">
        <v>620200</v>
      </c>
      <c r="L171" t="s">
        <v>543</v>
      </c>
      <c r="N171" t="s">
        <v>550</v>
      </c>
      <c r="O171" t="s">
        <v>545</v>
      </c>
      <c r="Q171">
        <v>1</v>
      </c>
      <c r="R171">
        <v>12</v>
      </c>
      <c r="S171">
        <v>8200</v>
      </c>
      <c r="T171" t="s">
        <v>504</v>
      </c>
      <c r="U171">
        <v>98400</v>
      </c>
      <c r="V171">
        <v>9204.1755528117646</v>
      </c>
      <c r="X171">
        <v>1</v>
      </c>
      <c r="Y171">
        <v>12</v>
      </c>
      <c r="Z171">
        <v>1.03</v>
      </c>
      <c r="AA171">
        <v>8200</v>
      </c>
      <c r="AB171" t="s">
        <v>504</v>
      </c>
      <c r="AC171">
        <v>101352</v>
      </c>
      <c r="AD171">
        <v>9480.3008193961159</v>
      </c>
      <c r="AF171">
        <v>1</v>
      </c>
      <c r="AG171">
        <v>12</v>
      </c>
      <c r="AH171">
        <v>1.0609</v>
      </c>
      <c r="AI171">
        <v>8200</v>
      </c>
      <c r="AJ171" t="s">
        <v>504</v>
      </c>
      <c r="AK171">
        <v>104392.55999999998</v>
      </c>
      <c r="AL171">
        <v>9764.7098439779984</v>
      </c>
      <c r="AN171">
        <v>1</v>
      </c>
      <c r="AO171">
        <v>12</v>
      </c>
      <c r="AP171">
        <v>1.092727</v>
      </c>
      <c r="AQ171">
        <v>8200</v>
      </c>
      <c r="AR171" t="s">
        <v>504</v>
      </c>
      <c r="AS171">
        <v>107524.3368</v>
      </c>
      <c r="AT171">
        <v>10057.651139297341</v>
      </c>
      <c r="AV171">
        <v>1</v>
      </c>
      <c r="AW171">
        <v>12</v>
      </c>
      <c r="AX171">
        <v>1.1255088100000001</v>
      </c>
      <c r="AY171">
        <v>8200</v>
      </c>
      <c r="AZ171" t="s">
        <v>504</v>
      </c>
      <c r="BA171">
        <v>110750.06690400001</v>
      </c>
      <c r="BB171">
        <v>10359.380673476262</v>
      </c>
      <c r="BD171" s="142">
        <v>48866.218028959483</v>
      </c>
    </row>
    <row r="172" spans="1:56" x14ac:dyDescent="0.3">
      <c r="A172" t="s">
        <v>497</v>
      </c>
      <c r="B172" t="s">
        <v>498</v>
      </c>
      <c r="C172" t="s">
        <v>499</v>
      </c>
      <c r="D172" t="s">
        <v>156</v>
      </c>
      <c r="E172" t="s">
        <v>183</v>
      </c>
      <c r="F172" t="s">
        <v>178</v>
      </c>
      <c r="G172" t="s">
        <v>161</v>
      </c>
      <c r="H172" t="s">
        <v>162</v>
      </c>
      <c r="I172" t="s">
        <v>214</v>
      </c>
      <c r="J172" t="s">
        <v>551</v>
      </c>
      <c r="K172">
        <v>614300</v>
      </c>
      <c r="L172" t="s">
        <v>552</v>
      </c>
      <c r="N172" t="s">
        <v>553</v>
      </c>
      <c r="O172" t="s">
        <v>554</v>
      </c>
      <c r="Q172">
        <v>1</v>
      </c>
      <c r="R172">
        <v>1</v>
      </c>
      <c r="S172">
        <v>2000</v>
      </c>
      <c r="T172" t="s">
        <v>504</v>
      </c>
      <c r="U172">
        <v>2000</v>
      </c>
      <c r="V172">
        <v>187.07673887828787</v>
      </c>
      <c r="Z172">
        <v>1.03</v>
      </c>
      <c r="AB172" t="s">
        <v>504</v>
      </c>
      <c r="AC172">
        <v>0</v>
      </c>
      <c r="AD172">
        <v>0</v>
      </c>
      <c r="AH172">
        <v>1.0609</v>
      </c>
      <c r="AJ172" t="s">
        <v>504</v>
      </c>
      <c r="AK172">
        <v>0</v>
      </c>
      <c r="AL172">
        <v>0</v>
      </c>
      <c r="AP172">
        <v>1.092727</v>
      </c>
      <c r="AR172" t="s">
        <v>504</v>
      </c>
      <c r="AS172">
        <v>0</v>
      </c>
      <c r="AT172">
        <v>0</v>
      </c>
      <c r="AV172">
        <v>1</v>
      </c>
      <c r="AW172">
        <v>1</v>
      </c>
      <c r="AX172">
        <v>1.1255088100000001</v>
      </c>
      <c r="AY172">
        <v>2000</v>
      </c>
      <c r="AZ172" t="s">
        <v>504</v>
      </c>
      <c r="BA172">
        <v>2251.0176200000001</v>
      </c>
      <c r="BB172">
        <v>210.55651775358254</v>
      </c>
      <c r="BD172" s="142">
        <v>397.63325663187038</v>
      </c>
    </row>
    <row r="173" spans="1:56" x14ac:dyDescent="0.3">
      <c r="A173" t="s">
        <v>497</v>
      </c>
      <c r="B173" t="s">
        <v>498</v>
      </c>
      <c r="C173" t="s">
        <v>499</v>
      </c>
      <c r="D173" t="s">
        <v>156</v>
      </c>
      <c r="E173" t="s">
        <v>183</v>
      </c>
      <c r="F173" t="s">
        <v>178</v>
      </c>
      <c r="G173" t="s">
        <v>161</v>
      </c>
      <c r="H173" t="s">
        <v>162</v>
      </c>
      <c r="I173" t="s">
        <v>214</v>
      </c>
      <c r="J173" t="s">
        <v>551</v>
      </c>
      <c r="K173">
        <v>612200</v>
      </c>
      <c r="L173" t="s">
        <v>541</v>
      </c>
      <c r="N173" t="s">
        <v>555</v>
      </c>
      <c r="O173" t="s">
        <v>503</v>
      </c>
      <c r="Q173">
        <v>1</v>
      </c>
      <c r="R173">
        <v>1</v>
      </c>
      <c r="S173">
        <v>2640</v>
      </c>
      <c r="T173" t="s">
        <v>504</v>
      </c>
      <c r="U173">
        <v>2640</v>
      </c>
      <c r="V173">
        <v>246.94129531934001</v>
      </c>
      <c r="Z173">
        <v>1.03</v>
      </c>
      <c r="AB173" t="s">
        <v>504</v>
      </c>
      <c r="AC173">
        <v>0</v>
      </c>
      <c r="AD173">
        <v>0</v>
      </c>
      <c r="AH173">
        <v>1.0609</v>
      </c>
      <c r="AJ173" t="s">
        <v>504</v>
      </c>
      <c r="AK173">
        <v>0</v>
      </c>
      <c r="AL173">
        <v>0</v>
      </c>
      <c r="AP173">
        <v>1.092727</v>
      </c>
      <c r="AR173" t="s">
        <v>504</v>
      </c>
      <c r="AS173">
        <v>0</v>
      </c>
      <c r="AT173">
        <v>0</v>
      </c>
      <c r="AV173">
        <v>1</v>
      </c>
      <c r="AW173">
        <v>1</v>
      </c>
      <c r="AX173">
        <v>1.1255088100000001</v>
      </c>
      <c r="AY173">
        <v>2640</v>
      </c>
      <c r="AZ173" t="s">
        <v>504</v>
      </c>
      <c r="BA173">
        <v>2971.3432584000002</v>
      </c>
      <c r="BB173">
        <v>277.93460343472896</v>
      </c>
      <c r="BD173" s="142">
        <v>524.875898754069</v>
      </c>
    </row>
    <row r="174" spans="1:56" x14ac:dyDescent="0.3">
      <c r="A174" t="s">
        <v>497</v>
      </c>
      <c r="B174" t="s">
        <v>498</v>
      </c>
      <c r="C174" t="s">
        <v>499</v>
      </c>
      <c r="D174" t="s">
        <v>156</v>
      </c>
      <c r="E174" t="s">
        <v>183</v>
      </c>
      <c r="F174" t="s">
        <v>178</v>
      </c>
      <c r="G174" t="s">
        <v>161</v>
      </c>
      <c r="H174" t="s">
        <v>162</v>
      </c>
      <c r="I174" t="s">
        <v>214</v>
      </c>
      <c r="J174" t="s">
        <v>551</v>
      </c>
      <c r="K174">
        <v>612200</v>
      </c>
      <c r="L174" t="s">
        <v>541</v>
      </c>
      <c r="N174" t="s">
        <v>556</v>
      </c>
      <c r="O174" t="s">
        <v>503</v>
      </c>
      <c r="Q174">
        <v>1</v>
      </c>
      <c r="R174">
        <v>100</v>
      </c>
      <c r="S174">
        <v>70.5</v>
      </c>
      <c r="T174" t="s">
        <v>504</v>
      </c>
      <c r="U174">
        <v>7050</v>
      </c>
      <c r="V174">
        <v>659.44550454596481</v>
      </c>
      <c r="Z174">
        <v>1.03</v>
      </c>
      <c r="AB174" t="s">
        <v>504</v>
      </c>
      <c r="AC174">
        <v>0</v>
      </c>
      <c r="AD174">
        <v>0</v>
      </c>
      <c r="AH174">
        <v>1.0609</v>
      </c>
      <c r="AJ174" t="s">
        <v>504</v>
      </c>
      <c r="AK174">
        <v>0</v>
      </c>
      <c r="AL174">
        <v>0</v>
      </c>
      <c r="AP174">
        <v>1.092727</v>
      </c>
      <c r="AR174" t="s">
        <v>504</v>
      </c>
      <c r="AS174">
        <v>0</v>
      </c>
      <c r="AT174">
        <v>0</v>
      </c>
      <c r="AV174">
        <v>1</v>
      </c>
      <c r="AW174">
        <v>100</v>
      </c>
      <c r="AX174">
        <v>1.1255088100000001</v>
      </c>
      <c r="AY174">
        <v>70.5</v>
      </c>
      <c r="AZ174" t="s">
        <v>504</v>
      </c>
      <c r="BA174">
        <v>7934.8371105000015</v>
      </c>
      <c r="BB174">
        <v>742.21172508137852</v>
      </c>
      <c r="BD174" s="142">
        <v>1401.6572296273434</v>
      </c>
    </row>
    <row r="175" spans="1:56" x14ac:dyDescent="0.3">
      <c r="A175" t="s">
        <v>497</v>
      </c>
      <c r="B175" t="s">
        <v>498</v>
      </c>
      <c r="C175" t="s">
        <v>499</v>
      </c>
      <c r="D175" t="s">
        <v>156</v>
      </c>
      <c r="E175" t="s">
        <v>183</v>
      </c>
      <c r="F175" t="s">
        <v>178</v>
      </c>
      <c r="G175" t="s">
        <v>161</v>
      </c>
      <c r="H175" t="s">
        <v>162</v>
      </c>
      <c r="I175" t="s">
        <v>214</v>
      </c>
      <c r="J175" t="s">
        <v>551</v>
      </c>
      <c r="K175">
        <v>614500</v>
      </c>
      <c r="L175" t="s">
        <v>557</v>
      </c>
      <c r="N175" t="s">
        <v>558</v>
      </c>
      <c r="O175" t="s">
        <v>559</v>
      </c>
      <c r="Q175">
        <v>1</v>
      </c>
      <c r="R175">
        <v>100</v>
      </c>
      <c r="S175">
        <v>250</v>
      </c>
      <c r="T175" t="s">
        <v>504</v>
      </c>
      <c r="U175">
        <v>25000</v>
      </c>
      <c r="V175">
        <v>2338.4592359785984</v>
      </c>
      <c r="Z175">
        <v>1.03</v>
      </c>
      <c r="AB175" t="s">
        <v>504</v>
      </c>
      <c r="AC175">
        <v>0</v>
      </c>
      <c r="AD175">
        <v>0</v>
      </c>
      <c r="AH175">
        <v>1.0609</v>
      </c>
      <c r="AJ175" t="s">
        <v>504</v>
      </c>
      <c r="AK175">
        <v>0</v>
      </c>
      <c r="AL175">
        <v>0</v>
      </c>
      <c r="AP175">
        <v>1.092727</v>
      </c>
      <c r="AR175" t="s">
        <v>504</v>
      </c>
      <c r="AS175">
        <v>0</v>
      </c>
      <c r="AT175">
        <v>0</v>
      </c>
      <c r="AV175">
        <v>1</v>
      </c>
      <c r="AW175">
        <v>100</v>
      </c>
      <c r="AX175">
        <v>1.1255088100000001</v>
      </c>
      <c r="AY175">
        <v>250</v>
      </c>
      <c r="AZ175" t="s">
        <v>504</v>
      </c>
      <c r="BA175">
        <v>28137.720250000006</v>
      </c>
      <c r="BB175">
        <v>2631.956471919782</v>
      </c>
      <c r="BD175" s="142">
        <v>4970.4157078983808</v>
      </c>
    </row>
    <row r="176" spans="1:56" x14ac:dyDescent="0.3">
      <c r="A176" t="s">
        <v>497</v>
      </c>
      <c r="B176" t="s">
        <v>498</v>
      </c>
      <c r="C176" t="s">
        <v>499</v>
      </c>
      <c r="D176" t="s">
        <v>156</v>
      </c>
      <c r="E176" t="s">
        <v>183</v>
      </c>
      <c r="F176" t="s">
        <v>178</v>
      </c>
      <c r="G176" t="s">
        <v>161</v>
      </c>
      <c r="H176" t="s">
        <v>162</v>
      </c>
      <c r="I176" t="s">
        <v>214</v>
      </c>
      <c r="J176" t="s">
        <v>551</v>
      </c>
      <c r="K176">
        <v>616800</v>
      </c>
      <c r="L176" t="s">
        <v>560</v>
      </c>
      <c r="N176" t="s">
        <v>561</v>
      </c>
      <c r="O176" t="s">
        <v>503</v>
      </c>
      <c r="Q176">
        <v>1</v>
      </c>
      <c r="R176">
        <v>28</v>
      </c>
      <c r="S176">
        <v>550</v>
      </c>
      <c r="T176" t="s">
        <v>504</v>
      </c>
      <c r="U176">
        <v>15400</v>
      </c>
      <c r="V176">
        <v>1440.4908893628167</v>
      </c>
      <c r="Z176">
        <v>1.03</v>
      </c>
      <c r="AB176" t="s">
        <v>504</v>
      </c>
      <c r="AC176">
        <v>0</v>
      </c>
      <c r="AD176">
        <v>0</v>
      </c>
      <c r="AH176">
        <v>1.0609</v>
      </c>
      <c r="AJ176" t="s">
        <v>504</v>
      </c>
      <c r="AK176">
        <v>0</v>
      </c>
      <c r="AL176">
        <v>0</v>
      </c>
      <c r="AP176">
        <v>1.092727</v>
      </c>
      <c r="AR176" t="s">
        <v>504</v>
      </c>
      <c r="AS176">
        <v>0</v>
      </c>
      <c r="AT176">
        <v>0</v>
      </c>
      <c r="AV176">
        <v>1</v>
      </c>
      <c r="AW176">
        <v>28</v>
      </c>
      <c r="AX176">
        <v>1.1255088100000001</v>
      </c>
      <c r="AY176">
        <v>550</v>
      </c>
      <c r="AZ176" t="s">
        <v>504</v>
      </c>
      <c r="BA176">
        <v>17332.835674000002</v>
      </c>
      <c r="BB176">
        <v>1621.2851867025856</v>
      </c>
      <c r="BD176" s="142">
        <v>3061.7760760654023</v>
      </c>
    </row>
    <row r="177" spans="1:56" x14ac:dyDescent="0.3">
      <c r="A177" t="s">
        <v>497</v>
      </c>
      <c r="B177" t="s">
        <v>498</v>
      </c>
      <c r="C177" t="s">
        <v>499</v>
      </c>
      <c r="D177" t="s">
        <v>156</v>
      </c>
      <c r="E177" t="s">
        <v>183</v>
      </c>
      <c r="F177" t="s">
        <v>178</v>
      </c>
      <c r="G177" t="s">
        <v>161</v>
      </c>
      <c r="H177" t="s">
        <v>162</v>
      </c>
      <c r="I177" t="s">
        <v>214</v>
      </c>
      <c r="J177" t="s">
        <v>551</v>
      </c>
      <c r="K177">
        <v>623200</v>
      </c>
      <c r="L177" t="s">
        <v>562</v>
      </c>
      <c r="N177" t="s">
        <v>563</v>
      </c>
      <c r="O177" t="s">
        <v>559</v>
      </c>
      <c r="Q177">
        <v>1</v>
      </c>
      <c r="R177">
        <v>3</v>
      </c>
      <c r="S177">
        <v>1000</v>
      </c>
      <c r="T177" t="s">
        <v>504</v>
      </c>
      <c r="U177">
        <v>3000</v>
      </c>
      <c r="V177">
        <v>280.6151083174318</v>
      </c>
      <c r="Z177">
        <v>1.03</v>
      </c>
      <c r="AB177" t="s">
        <v>504</v>
      </c>
      <c r="AC177">
        <v>0</v>
      </c>
      <c r="AD177">
        <v>0</v>
      </c>
      <c r="AH177">
        <v>1.0609</v>
      </c>
      <c r="AJ177" t="s">
        <v>504</v>
      </c>
      <c r="AK177">
        <v>0</v>
      </c>
      <c r="AL177">
        <v>0</v>
      </c>
      <c r="AP177">
        <v>1.092727</v>
      </c>
      <c r="AR177" t="s">
        <v>504</v>
      </c>
      <c r="AS177">
        <v>0</v>
      </c>
      <c r="AT177">
        <v>0</v>
      </c>
      <c r="AV177">
        <v>1</v>
      </c>
      <c r="AW177">
        <v>3</v>
      </c>
      <c r="AX177">
        <v>1.1255088100000001</v>
      </c>
      <c r="AY177">
        <v>1000</v>
      </c>
      <c r="AZ177" t="s">
        <v>504</v>
      </c>
      <c r="BA177">
        <v>3376.5264300000003</v>
      </c>
      <c r="BB177">
        <v>315.83477663037382</v>
      </c>
      <c r="BD177" s="142">
        <v>596.44988494780569</v>
      </c>
    </row>
    <row r="178" spans="1:56" x14ac:dyDescent="0.3">
      <c r="A178" t="s">
        <v>497</v>
      </c>
      <c r="B178" t="s">
        <v>498</v>
      </c>
      <c r="C178" t="s">
        <v>499</v>
      </c>
      <c r="D178" t="s">
        <v>156</v>
      </c>
      <c r="E178" t="s">
        <v>183</v>
      </c>
      <c r="F178" t="s">
        <v>178</v>
      </c>
      <c r="G178" t="s">
        <v>161</v>
      </c>
      <c r="H178" t="s">
        <v>162</v>
      </c>
      <c r="I178" t="s">
        <v>214</v>
      </c>
      <c r="J178" t="s">
        <v>551</v>
      </c>
      <c r="K178">
        <v>617000</v>
      </c>
      <c r="L178" t="s">
        <v>564</v>
      </c>
      <c r="N178" t="s">
        <v>565</v>
      </c>
      <c r="O178" t="s">
        <v>503</v>
      </c>
      <c r="Q178">
        <v>1</v>
      </c>
      <c r="R178">
        <v>1</v>
      </c>
      <c r="S178">
        <v>1500</v>
      </c>
      <c r="T178" t="s">
        <v>504</v>
      </c>
      <c r="U178">
        <v>1500</v>
      </c>
      <c r="V178">
        <v>140.3075541587159</v>
      </c>
      <c r="Z178">
        <v>1.03</v>
      </c>
      <c r="AB178" t="s">
        <v>504</v>
      </c>
      <c r="AC178">
        <v>0</v>
      </c>
      <c r="AD178">
        <v>0</v>
      </c>
      <c r="AH178">
        <v>1.0609</v>
      </c>
      <c r="AJ178" t="s">
        <v>504</v>
      </c>
      <c r="AK178">
        <v>0</v>
      </c>
      <c r="AL178">
        <v>0</v>
      </c>
      <c r="AP178">
        <v>1.092727</v>
      </c>
      <c r="AR178" t="s">
        <v>504</v>
      </c>
      <c r="AS178">
        <v>0</v>
      </c>
      <c r="AT178">
        <v>0</v>
      </c>
      <c r="AX178">
        <v>1.1255088100000001</v>
      </c>
      <c r="AZ178" t="s">
        <v>504</v>
      </c>
      <c r="BA178">
        <v>0</v>
      </c>
      <c r="BB178">
        <v>0</v>
      </c>
      <c r="BD178" s="142">
        <v>140.3075541587159</v>
      </c>
    </row>
    <row r="179" spans="1:56" x14ac:dyDescent="0.3">
      <c r="A179" t="s">
        <v>497</v>
      </c>
      <c r="B179" t="s">
        <v>498</v>
      </c>
      <c r="C179" t="s">
        <v>499</v>
      </c>
      <c r="D179" t="s">
        <v>156</v>
      </c>
      <c r="E179" t="s">
        <v>183</v>
      </c>
      <c r="F179" t="s">
        <v>178</v>
      </c>
      <c r="G179" t="s">
        <v>161</v>
      </c>
      <c r="H179" t="s">
        <v>162</v>
      </c>
      <c r="I179" t="s">
        <v>217</v>
      </c>
      <c r="J179" t="s">
        <v>566</v>
      </c>
      <c r="K179">
        <v>614300</v>
      </c>
      <c r="L179" t="s">
        <v>552</v>
      </c>
      <c r="N179" t="s">
        <v>567</v>
      </c>
      <c r="O179" t="s">
        <v>503</v>
      </c>
      <c r="Q179">
        <v>1</v>
      </c>
      <c r="R179">
        <v>3</v>
      </c>
      <c r="S179">
        <v>2000</v>
      </c>
      <c r="T179" t="s">
        <v>504</v>
      </c>
      <c r="U179">
        <v>6000</v>
      </c>
      <c r="V179">
        <v>561.23021663486361</v>
      </c>
      <c r="Z179">
        <v>1.03</v>
      </c>
      <c r="AB179" t="s">
        <v>504</v>
      </c>
      <c r="AC179">
        <v>0</v>
      </c>
      <c r="AD179">
        <v>0</v>
      </c>
      <c r="AH179">
        <v>1.0609</v>
      </c>
      <c r="AJ179" t="s">
        <v>504</v>
      </c>
      <c r="AK179">
        <v>0</v>
      </c>
      <c r="AL179">
        <v>0</v>
      </c>
      <c r="AP179">
        <v>1.092727</v>
      </c>
      <c r="AR179" t="s">
        <v>504</v>
      </c>
      <c r="AS179">
        <v>0</v>
      </c>
      <c r="AT179">
        <v>0</v>
      </c>
      <c r="AX179">
        <v>1.1255088100000001</v>
      </c>
      <c r="AZ179" t="s">
        <v>504</v>
      </c>
      <c r="BA179">
        <v>0</v>
      </c>
      <c r="BB179">
        <v>0</v>
      </c>
      <c r="BD179" s="142">
        <v>561.23021663486361</v>
      </c>
    </row>
    <row r="180" spans="1:56" x14ac:dyDescent="0.3">
      <c r="A180" t="s">
        <v>497</v>
      </c>
      <c r="B180" t="s">
        <v>498</v>
      </c>
      <c r="C180" t="s">
        <v>499</v>
      </c>
      <c r="D180" t="s">
        <v>156</v>
      </c>
      <c r="E180" t="s">
        <v>183</v>
      </c>
      <c r="F180" t="s">
        <v>178</v>
      </c>
      <c r="G180" t="s">
        <v>161</v>
      </c>
      <c r="H180" t="s">
        <v>162</v>
      </c>
      <c r="I180" t="s">
        <v>217</v>
      </c>
      <c r="J180" t="s">
        <v>566</v>
      </c>
      <c r="K180">
        <v>614500</v>
      </c>
      <c r="L180" t="s">
        <v>557</v>
      </c>
      <c r="N180" t="s">
        <v>568</v>
      </c>
      <c r="O180" t="s">
        <v>503</v>
      </c>
      <c r="Q180">
        <v>3</v>
      </c>
      <c r="R180">
        <v>30</v>
      </c>
      <c r="S180">
        <v>100</v>
      </c>
      <c r="T180" t="s">
        <v>504</v>
      </c>
      <c r="U180">
        <v>9000</v>
      </c>
      <c r="V180">
        <v>841.84532495229553</v>
      </c>
      <c r="Z180">
        <v>1.03</v>
      </c>
      <c r="AB180" t="s">
        <v>504</v>
      </c>
      <c r="AC180">
        <v>0</v>
      </c>
      <c r="AD180">
        <v>0</v>
      </c>
      <c r="AH180">
        <v>1.0609</v>
      </c>
      <c r="AJ180" t="s">
        <v>504</v>
      </c>
      <c r="AK180">
        <v>0</v>
      </c>
      <c r="AL180">
        <v>0</v>
      </c>
      <c r="AP180">
        <v>1.092727</v>
      </c>
      <c r="AR180" t="s">
        <v>504</v>
      </c>
      <c r="AS180">
        <v>0</v>
      </c>
      <c r="AT180">
        <v>0</v>
      </c>
      <c r="AX180">
        <v>1.1255088100000001</v>
      </c>
      <c r="AZ180" t="s">
        <v>504</v>
      </c>
      <c r="BA180">
        <v>0</v>
      </c>
      <c r="BB180">
        <v>0</v>
      </c>
      <c r="BD180" s="142">
        <v>841.84532495229553</v>
      </c>
    </row>
    <row r="181" spans="1:56" x14ac:dyDescent="0.3">
      <c r="A181" t="s">
        <v>497</v>
      </c>
      <c r="B181" t="s">
        <v>498</v>
      </c>
      <c r="C181" t="s">
        <v>499</v>
      </c>
      <c r="D181" t="s">
        <v>156</v>
      </c>
      <c r="E181" t="s">
        <v>183</v>
      </c>
      <c r="F181" t="s">
        <v>178</v>
      </c>
      <c r="G181" t="s">
        <v>161</v>
      </c>
      <c r="H181" t="s">
        <v>162</v>
      </c>
      <c r="I181" t="s">
        <v>217</v>
      </c>
      <c r="J181" t="s">
        <v>566</v>
      </c>
      <c r="K181">
        <v>612200</v>
      </c>
      <c r="L181" t="s">
        <v>541</v>
      </c>
      <c r="N181" t="s">
        <v>556</v>
      </c>
      <c r="O181" t="s">
        <v>503</v>
      </c>
      <c r="Q181">
        <v>3</v>
      </c>
      <c r="R181">
        <v>30</v>
      </c>
      <c r="S181">
        <v>30</v>
      </c>
      <c r="T181" t="s">
        <v>504</v>
      </c>
      <c r="U181">
        <v>2700</v>
      </c>
      <c r="V181">
        <v>252.55359748568864</v>
      </c>
      <c r="Z181">
        <v>1.03</v>
      </c>
      <c r="AB181" t="s">
        <v>504</v>
      </c>
      <c r="AC181">
        <v>0</v>
      </c>
      <c r="AD181">
        <v>0</v>
      </c>
      <c r="AH181">
        <v>1.0609</v>
      </c>
      <c r="AJ181" t="s">
        <v>504</v>
      </c>
      <c r="AK181">
        <v>0</v>
      </c>
      <c r="AL181">
        <v>0</v>
      </c>
      <c r="AP181">
        <v>1.092727</v>
      </c>
      <c r="AR181" t="s">
        <v>504</v>
      </c>
      <c r="AS181">
        <v>0</v>
      </c>
      <c r="AT181">
        <v>0</v>
      </c>
      <c r="AX181">
        <v>1.1255088100000001</v>
      </c>
      <c r="AZ181" t="s">
        <v>504</v>
      </c>
      <c r="BA181">
        <v>0</v>
      </c>
      <c r="BB181">
        <v>0</v>
      </c>
      <c r="BD181" s="142">
        <v>252.55359748568864</v>
      </c>
    </row>
    <row r="182" spans="1:56" x14ac:dyDescent="0.3">
      <c r="A182" t="s">
        <v>497</v>
      </c>
      <c r="B182" t="s">
        <v>498</v>
      </c>
      <c r="C182" t="s">
        <v>499</v>
      </c>
      <c r="D182" t="s">
        <v>156</v>
      </c>
      <c r="E182" t="s">
        <v>183</v>
      </c>
      <c r="F182" t="s">
        <v>178</v>
      </c>
      <c r="G182" t="s">
        <v>161</v>
      </c>
      <c r="H182" t="s">
        <v>162</v>
      </c>
      <c r="I182" t="s">
        <v>218</v>
      </c>
      <c r="J182" t="s">
        <v>569</v>
      </c>
      <c r="K182">
        <v>614500</v>
      </c>
      <c r="L182" t="s">
        <v>557</v>
      </c>
      <c r="N182" t="s">
        <v>570</v>
      </c>
      <c r="O182" t="s">
        <v>503</v>
      </c>
      <c r="Q182">
        <v>1</v>
      </c>
      <c r="R182">
        <v>8</v>
      </c>
      <c r="S182">
        <v>2000</v>
      </c>
      <c r="T182" t="s">
        <v>504</v>
      </c>
      <c r="U182">
        <v>16000</v>
      </c>
      <c r="V182">
        <v>1496.613911026303</v>
      </c>
      <c r="X182">
        <v>1</v>
      </c>
      <c r="Y182">
        <v>8</v>
      </c>
      <c r="Z182">
        <v>1.03</v>
      </c>
      <c r="AA182">
        <v>2000</v>
      </c>
      <c r="AB182" t="s">
        <v>504</v>
      </c>
      <c r="AC182">
        <v>16480</v>
      </c>
      <c r="AD182">
        <v>1541.5123283570922</v>
      </c>
      <c r="AF182">
        <v>1</v>
      </c>
      <c r="AG182">
        <v>8</v>
      </c>
      <c r="AH182">
        <v>1.0609</v>
      </c>
      <c r="AI182">
        <v>2000</v>
      </c>
      <c r="AJ182" t="s">
        <v>504</v>
      </c>
      <c r="AK182">
        <v>16974.399999999998</v>
      </c>
      <c r="AL182">
        <v>1587.7576982078047</v>
      </c>
      <c r="AN182">
        <v>1</v>
      </c>
      <c r="AO182">
        <v>8</v>
      </c>
      <c r="AP182">
        <v>1.092727</v>
      </c>
      <c r="AQ182">
        <v>2000</v>
      </c>
      <c r="AR182" t="s">
        <v>504</v>
      </c>
      <c r="AS182">
        <v>17483.632000000001</v>
      </c>
      <c r="AT182">
        <v>1635.3904291540391</v>
      </c>
      <c r="AV182">
        <v>1</v>
      </c>
      <c r="AW182">
        <v>8</v>
      </c>
      <c r="AX182">
        <v>1.1255088100000001</v>
      </c>
      <c r="AY182">
        <v>2000</v>
      </c>
      <c r="AZ182" t="s">
        <v>504</v>
      </c>
      <c r="BA182">
        <v>18008.140960000001</v>
      </c>
      <c r="BB182">
        <v>1684.4521420286603</v>
      </c>
      <c r="BD182" s="142">
        <v>7945.7265087738988</v>
      </c>
    </row>
    <row r="183" spans="1:56" x14ac:dyDescent="0.3">
      <c r="A183" t="s">
        <v>497</v>
      </c>
      <c r="B183" t="s">
        <v>498</v>
      </c>
      <c r="C183" t="s">
        <v>499</v>
      </c>
      <c r="D183" t="s">
        <v>156</v>
      </c>
      <c r="E183" t="s">
        <v>183</v>
      </c>
      <c r="F183" t="s">
        <v>178</v>
      </c>
      <c r="G183" t="s">
        <v>161</v>
      </c>
      <c r="H183" t="s">
        <v>162</v>
      </c>
      <c r="I183" t="s">
        <v>218</v>
      </c>
      <c r="J183" t="s">
        <v>569</v>
      </c>
      <c r="K183">
        <v>616500</v>
      </c>
      <c r="L183" t="s">
        <v>526</v>
      </c>
      <c r="N183" t="s">
        <v>571</v>
      </c>
      <c r="O183" t="s">
        <v>503</v>
      </c>
      <c r="Q183">
        <v>1</v>
      </c>
      <c r="R183">
        <v>3</v>
      </c>
      <c r="S183">
        <v>500</v>
      </c>
      <c r="T183" t="s">
        <v>504</v>
      </c>
      <c r="U183">
        <v>1500</v>
      </c>
      <c r="V183">
        <v>140.3075541587159</v>
      </c>
      <c r="X183">
        <v>1</v>
      </c>
      <c r="Y183">
        <v>3</v>
      </c>
      <c r="Z183">
        <v>1.03</v>
      </c>
      <c r="AA183">
        <v>500</v>
      </c>
      <c r="AB183" t="s">
        <v>504</v>
      </c>
      <c r="AC183">
        <v>1545</v>
      </c>
      <c r="AD183">
        <v>144.5167807834774</v>
      </c>
      <c r="AF183">
        <v>1</v>
      </c>
      <c r="AG183">
        <v>3</v>
      </c>
      <c r="AH183">
        <v>1.0609</v>
      </c>
      <c r="AI183">
        <v>500</v>
      </c>
      <c r="AJ183" t="s">
        <v>504</v>
      </c>
      <c r="AK183">
        <v>1591.35</v>
      </c>
      <c r="AL183">
        <v>148.85228420698169</v>
      </c>
      <c r="AN183">
        <v>1</v>
      </c>
      <c r="AO183">
        <v>3</v>
      </c>
      <c r="AP183">
        <v>1.092727</v>
      </c>
      <c r="AQ183">
        <v>500</v>
      </c>
      <c r="AR183" t="s">
        <v>504</v>
      </c>
      <c r="AS183">
        <v>1639.0905</v>
      </c>
      <c r="AT183">
        <v>153.31785273319116</v>
      </c>
      <c r="AV183">
        <v>1</v>
      </c>
      <c r="AW183">
        <v>3</v>
      </c>
      <c r="AX183">
        <v>1.1255088100000001</v>
      </c>
      <c r="AY183">
        <v>500</v>
      </c>
      <c r="AZ183" t="s">
        <v>504</v>
      </c>
      <c r="BA183">
        <v>1688.2632150000002</v>
      </c>
      <c r="BB183">
        <v>157.91738831518691</v>
      </c>
      <c r="BD183" s="142">
        <v>744.9118601975531</v>
      </c>
    </row>
    <row r="184" spans="1:56" x14ac:dyDescent="0.3">
      <c r="A184" t="s">
        <v>497</v>
      </c>
      <c r="B184" t="s">
        <v>498</v>
      </c>
      <c r="C184" t="s">
        <v>499</v>
      </c>
      <c r="D184" t="s">
        <v>156</v>
      </c>
      <c r="E184" t="s">
        <v>183</v>
      </c>
      <c r="F184" t="s">
        <v>178</v>
      </c>
      <c r="G184" t="s">
        <v>161</v>
      </c>
      <c r="H184" t="s">
        <v>162</v>
      </c>
      <c r="I184" t="s">
        <v>219</v>
      </c>
      <c r="J184" t="s">
        <v>572</v>
      </c>
      <c r="K184">
        <v>614300</v>
      </c>
      <c r="L184" t="s">
        <v>552</v>
      </c>
      <c r="N184" t="s">
        <v>573</v>
      </c>
      <c r="O184" t="s">
        <v>503</v>
      </c>
      <c r="Q184">
        <v>1</v>
      </c>
      <c r="R184">
        <v>2</v>
      </c>
      <c r="S184">
        <v>1500</v>
      </c>
      <c r="T184" t="s">
        <v>504</v>
      </c>
      <c r="U184">
        <v>3000</v>
      </c>
      <c r="V184">
        <v>280.6151083174318</v>
      </c>
      <c r="Z184">
        <v>1.03</v>
      </c>
      <c r="AB184" t="s">
        <v>504</v>
      </c>
      <c r="AC184">
        <v>0</v>
      </c>
      <c r="AD184">
        <v>0</v>
      </c>
      <c r="AF184">
        <v>1</v>
      </c>
      <c r="AG184">
        <v>2</v>
      </c>
      <c r="AH184">
        <v>1.0609</v>
      </c>
      <c r="AI184">
        <v>1500</v>
      </c>
      <c r="AJ184" t="s">
        <v>504</v>
      </c>
      <c r="AK184">
        <v>3182.7</v>
      </c>
      <c r="AL184">
        <v>297.70456841396339</v>
      </c>
      <c r="AP184">
        <v>1.092727</v>
      </c>
      <c r="AR184" t="s">
        <v>504</v>
      </c>
      <c r="AS184">
        <v>0</v>
      </c>
      <c r="AT184">
        <v>0</v>
      </c>
      <c r="AV184">
        <v>1</v>
      </c>
      <c r="AW184">
        <v>2</v>
      </c>
      <c r="AX184">
        <v>1.1255088100000001</v>
      </c>
      <c r="AY184">
        <v>1500</v>
      </c>
      <c r="AZ184" t="s">
        <v>504</v>
      </c>
      <c r="BA184">
        <v>3376.5264300000003</v>
      </c>
      <c r="BB184">
        <v>315.83477663037382</v>
      </c>
      <c r="BD184" s="142">
        <v>894.15445336176901</v>
      </c>
    </row>
    <row r="185" spans="1:56" x14ac:dyDescent="0.3">
      <c r="A185" t="s">
        <v>497</v>
      </c>
      <c r="B185" t="s">
        <v>498</v>
      </c>
      <c r="C185" t="s">
        <v>499</v>
      </c>
      <c r="D185" t="s">
        <v>156</v>
      </c>
      <c r="E185" t="s">
        <v>183</v>
      </c>
      <c r="F185" t="s">
        <v>178</v>
      </c>
      <c r="G185" t="s">
        <v>161</v>
      </c>
      <c r="H185" t="s">
        <v>162</v>
      </c>
      <c r="I185" t="s">
        <v>219</v>
      </c>
      <c r="J185" t="s">
        <v>572</v>
      </c>
      <c r="K185">
        <v>616800</v>
      </c>
      <c r="L185" t="s">
        <v>560</v>
      </c>
      <c r="N185" t="s">
        <v>574</v>
      </c>
      <c r="O185" t="s">
        <v>503</v>
      </c>
      <c r="Q185">
        <v>2</v>
      </c>
      <c r="R185">
        <v>30</v>
      </c>
      <c r="S185">
        <v>550</v>
      </c>
      <c r="T185" t="s">
        <v>504</v>
      </c>
      <c r="U185">
        <v>33000</v>
      </c>
      <c r="V185">
        <v>3086.7661914917503</v>
      </c>
      <c r="Z185">
        <v>1.03</v>
      </c>
      <c r="AB185" t="s">
        <v>504</v>
      </c>
      <c r="AC185">
        <v>0</v>
      </c>
      <c r="AD185">
        <v>0</v>
      </c>
      <c r="AF185">
        <v>2</v>
      </c>
      <c r="AG185">
        <v>30</v>
      </c>
      <c r="AH185">
        <v>1.0609</v>
      </c>
      <c r="AI185">
        <v>550</v>
      </c>
      <c r="AJ185" t="s">
        <v>504</v>
      </c>
      <c r="AK185">
        <v>35009.699999999997</v>
      </c>
      <c r="AL185">
        <v>3274.7502525535974</v>
      </c>
      <c r="AP185">
        <v>1.092727</v>
      </c>
      <c r="AR185" t="s">
        <v>504</v>
      </c>
      <c r="AS185">
        <v>0</v>
      </c>
      <c r="AT185">
        <v>0</v>
      </c>
      <c r="AX185">
        <v>1.1255088100000001</v>
      </c>
      <c r="AZ185" t="s">
        <v>504</v>
      </c>
      <c r="BA185">
        <v>0</v>
      </c>
      <c r="BB185">
        <v>0</v>
      </c>
      <c r="BD185" s="142">
        <v>6361.5164440453482</v>
      </c>
    </row>
    <row r="186" spans="1:56" x14ac:dyDescent="0.3">
      <c r="A186" t="s">
        <v>497</v>
      </c>
      <c r="B186" t="s">
        <v>498</v>
      </c>
      <c r="C186" t="s">
        <v>499</v>
      </c>
      <c r="D186" t="s">
        <v>156</v>
      </c>
      <c r="E186" t="s">
        <v>183</v>
      </c>
      <c r="F186" t="s">
        <v>178</v>
      </c>
      <c r="G186" t="s">
        <v>161</v>
      </c>
      <c r="H186" t="s">
        <v>162</v>
      </c>
      <c r="I186" t="s">
        <v>219</v>
      </c>
      <c r="J186" t="s">
        <v>572</v>
      </c>
      <c r="K186">
        <v>614500</v>
      </c>
      <c r="L186" t="s">
        <v>557</v>
      </c>
      <c r="N186" t="s">
        <v>575</v>
      </c>
      <c r="O186" t="s">
        <v>503</v>
      </c>
      <c r="Q186">
        <v>1</v>
      </c>
      <c r="R186">
        <v>30</v>
      </c>
      <c r="S186">
        <v>100</v>
      </c>
      <c r="T186" t="s">
        <v>504</v>
      </c>
      <c r="U186">
        <v>3000</v>
      </c>
      <c r="V186">
        <v>280.6151083174318</v>
      </c>
      <c r="X186">
        <v>1</v>
      </c>
      <c r="Y186">
        <v>30</v>
      </c>
      <c r="Z186">
        <v>1.03</v>
      </c>
      <c r="AA186">
        <v>100</v>
      </c>
      <c r="AB186" t="s">
        <v>504</v>
      </c>
      <c r="AC186">
        <v>3090</v>
      </c>
      <c r="AD186">
        <v>289.0335615669548</v>
      </c>
      <c r="AF186">
        <v>1</v>
      </c>
      <c r="AG186">
        <v>30</v>
      </c>
      <c r="AH186">
        <v>1.0609</v>
      </c>
      <c r="AI186">
        <v>100</v>
      </c>
      <c r="AJ186" t="s">
        <v>504</v>
      </c>
      <c r="AK186">
        <v>3182.7</v>
      </c>
      <c r="AL186">
        <v>297.70456841396339</v>
      </c>
      <c r="AN186">
        <v>1</v>
      </c>
      <c r="AO186">
        <v>30</v>
      </c>
      <c r="AP186">
        <v>1.092727</v>
      </c>
      <c r="AQ186">
        <v>100</v>
      </c>
      <c r="AR186" t="s">
        <v>504</v>
      </c>
      <c r="AS186">
        <v>3278.181</v>
      </c>
      <c r="AT186">
        <v>306.63570546638232</v>
      </c>
      <c r="AV186">
        <v>1</v>
      </c>
      <c r="AW186">
        <v>30</v>
      </c>
      <c r="AX186">
        <v>1.1255088100000001</v>
      </c>
      <c r="AY186">
        <v>100</v>
      </c>
      <c r="AZ186" t="s">
        <v>504</v>
      </c>
      <c r="BA186">
        <v>3376.5264300000003</v>
      </c>
      <c r="BB186">
        <v>315.83477663037382</v>
      </c>
      <c r="BD186" s="142">
        <v>1489.8237203951062</v>
      </c>
    </row>
    <row r="187" spans="1:56" x14ac:dyDescent="0.3">
      <c r="A187" t="s">
        <v>497</v>
      </c>
      <c r="B187" t="s">
        <v>498</v>
      </c>
      <c r="C187" t="s">
        <v>499</v>
      </c>
      <c r="D187" t="s">
        <v>156</v>
      </c>
      <c r="E187" t="s">
        <v>183</v>
      </c>
      <c r="F187" t="s">
        <v>178</v>
      </c>
      <c r="G187" t="s">
        <v>161</v>
      </c>
      <c r="H187" t="s">
        <v>162</v>
      </c>
      <c r="I187" t="s">
        <v>219</v>
      </c>
      <c r="J187" t="s">
        <v>572</v>
      </c>
      <c r="K187">
        <v>612200</v>
      </c>
      <c r="L187" t="s">
        <v>541</v>
      </c>
      <c r="N187" t="s">
        <v>576</v>
      </c>
      <c r="O187" t="s">
        <v>503</v>
      </c>
      <c r="Q187">
        <v>1</v>
      </c>
      <c r="R187">
        <v>3</v>
      </c>
      <c r="S187">
        <v>250</v>
      </c>
      <c r="T187" t="s">
        <v>504</v>
      </c>
      <c r="U187">
        <v>750</v>
      </c>
      <c r="V187">
        <v>70.153777079357951</v>
      </c>
      <c r="Z187">
        <v>1.03</v>
      </c>
      <c r="AB187" t="s">
        <v>504</v>
      </c>
      <c r="AC187">
        <v>0</v>
      </c>
      <c r="AD187">
        <v>0</v>
      </c>
      <c r="AH187">
        <v>1.0609</v>
      </c>
      <c r="AJ187" t="s">
        <v>504</v>
      </c>
      <c r="AK187">
        <v>0</v>
      </c>
      <c r="AL187">
        <v>0</v>
      </c>
      <c r="AP187">
        <v>1.092727</v>
      </c>
      <c r="AR187" t="s">
        <v>504</v>
      </c>
      <c r="AS187">
        <v>0</v>
      </c>
      <c r="AT187">
        <v>0</v>
      </c>
      <c r="AX187">
        <v>1.1255088100000001</v>
      </c>
      <c r="AZ187" t="s">
        <v>504</v>
      </c>
      <c r="BA187">
        <v>0</v>
      </c>
      <c r="BB187">
        <v>0</v>
      </c>
      <c r="BD187" s="142">
        <v>70.153777079357951</v>
      </c>
    </row>
    <row r="188" spans="1:56" x14ac:dyDescent="0.3">
      <c r="A188" t="s">
        <v>497</v>
      </c>
      <c r="B188" t="s">
        <v>498</v>
      </c>
      <c r="C188" t="s">
        <v>499</v>
      </c>
      <c r="D188" t="s">
        <v>156</v>
      </c>
      <c r="E188" t="s">
        <v>183</v>
      </c>
      <c r="F188" t="s">
        <v>178</v>
      </c>
      <c r="G188" t="s">
        <v>161</v>
      </c>
      <c r="H188" t="s">
        <v>162</v>
      </c>
      <c r="I188" t="s">
        <v>219</v>
      </c>
      <c r="J188" t="s">
        <v>572</v>
      </c>
      <c r="K188">
        <v>616500</v>
      </c>
      <c r="L188" t="s">
        <v>526</v>
      </c>
      <c r="N188" t="s">
        <v>577</v>
      </c>
      <c r="O188" t="s">
        <v>503</v>
      </c>
      <c r="Q188">
        <v>1</v>
      </c>
      <c r="R188">
        <v>3</v>
      </c>
      <c r="S188">
        <v>500</v>
      </c>
      <c r="T188" t="s">
        <v>504</v>
      </c>
      <c r="U188">
        <v>1500</v>
      </c>
      <c r="V188">
        <v>140.3075541587159</v>
      </c>
      <c r="X188">
        <v>1</v>
      </c>
      <c r="Y188">
        <v>3</v>
      </c>
      <c r="Z188">
        <v>1.03</v>
      </c>
      <c r="AA188">
        <v>500</v>
      </c>
      <c r="AB188" t="s">
        <v>504</v>
      </c>
      <c r="AC188">
        <v>1545</v>
      </c>
      <c r="AD188">
        <v>144.5167807834774</v>
      </c>
      <c r="AF188">
        <v>1</v>
      </c>
      <c r="AG188">
        <v>3</v>
      </c>
      <c r="AH188">
        <v>1.0609</v>
      </c>
      <c r="AI188">
        <v>500</v>
      </c>
      <c r="AJ188" t="s">
        <v>504</v>
      </c>
      <c r="AK188">
        <v>1591.35</v>
      </c>
      <c r="AL188">
        <v>148.85228420698169</v>
      </c>
      <c r="AN188">
        <v>1</v>
      </c>
      <c r="AO188">
        <v>3</v>
      </c>
      <c r="AP188">
        <v>1.092727</v>
      </c>
      <c r="AQ188">
        <v>500</v>
      </c>
      <c r="AR188" t="s">
        <v>504</v>
      </c>
      <c r="AS188">
        <v>1639.0905</v>
      </c>
      <c r="AT188">
        <v>153.31785273319116</v>
      </c>
      <c r="AV188">
        <v>1</v>
      </c>
      <c r="AW188">
        <v>3</v>
      </c>
      <c r="AX188">
        <v>1.1255088100000001</v>
      </c>
      <c r="AY188">
        <v>500</v>
      </c>
      <c r="AZ188" t="s">
        <v>504</v>
      </c>
      <c r="BA188">
        <v>1688.2632150000002</v>
      </c>
      <c r="BB188">
        <v>157.91738831518691</v>
      </c>
      <c r="BD188" s="142">
        <v>744.9118601975531</v>
      </c>
    </row>
    <row r="189" spans="1:56" x14ac:dyDescent="0.3">
      <c r="A189" t="s">
        <v>497</v>
      </c>
      <c r="B189" t="s">
        <v>498</v>
      </c>
      <c r="C189" t="s">
        <v>499</v>
      </c>
      <c r="D189" t="s">
        <v>156</v>
      </c>
      <c r="E189" t="s">
        <v>183</v>
      </c>
      <c r="F189" t="s">
        <v>178</v>
      </c>
      <c r="G189" t="s">
        <v>161</v>
      </c>
      <c r="H189" t="s">
        <v>162</v>
      </c>
      <c r="I189" t="s">
        <v>221</v>
      </c>
      <c r="J189" t="s">
        <v>578</v>
      </c>
      <c r="K189">
        <v>612200</v>
      </c>
      <c r="L189" t="s">
        <v>541</v>
      </c>
      <c r="N189" t="s">
        <v>579</v>
      </c>
      <c r="O189" t="s">
        <v>559</v>
      </c>
      <c r="Q189">
        <v>1</v>
      </c>
      <c r="R189">
        <v>12</v>
      </c>
      <c r="S189">
        <v>1000</v>
      </c>
      <c r="T189" t="s">
        <v>504</v>
      </c>
      <c r="U189">
        <v>12000</v>
      </c>
      <c r="V189">
        <v>1122.4604332697272</v>
      </c>
      <c r="X189">
        <v>1</v>
      </c>
      <c r="Y189">
        <v>12</v>
      </c>
      <c r="Z189">
        <v>1.03</v>
      </c>
      <c r="AA189">
        <v>1000</v>
      </c>
      <c r="AB189" t="s">
        <v>504</v>
      </c>
      <c r="AC189">
        <v>12360</v>
      </c>
      <c r="AD189">
        <v>1156.1342462678192</v>
      </c>
      <c r="AF189">
        <v>1</v>
      </c>
      <c r="AG189">
        <v>12</v>
      </c>
      <c r="AH189">
        <v>1.0609</v>
      </c>
      <c r="AI189">
        <v>1000</v>
      </c>
      <c r="AJ189" t="s">
        <v>504</v>
      </c>
      <c r="AK189">
        <v>12730.8</v>
      </c>
      <c r="AL189">
        <v>1190.8182736558535</v>
      </c>
      <c r="AN189">
        <v>1</v>
      </c>
      <c r="AO189">
        <v>12</v>
      </c>
      <c r="AP189">
        <v>1.092727</v>
      </c>
      <c r="AQ189">
        <v>1000</v>
      </c>
      <c r="AR189" t="s">
        <v>504</v>
      </c>
      <c r="AS189">
        <v>13112.724</v>
      </c>
      <c r="AT189">
        <v>1226.5428218655293</v>
      </c>
      <c r="AV189">
        <v>1</v>
      </c>
      <c r="AW189">
        <v>12</v>
      </c>
      <c r="AX189">
        <v>1.1255088100000001</v>
      </c>
      <c r="AY189">
        <v>1000</v>
      </c>
      <c r="AZ189" t="s">
        <v>504</v>
      </c>
      <c r="BA189">
        <v>13506.105720000001</v>
      </c>
      <c r="BB189">
        <v>1263.3391065214953</v>
      </c>
      <c r="BD189" s="142">
        <v>5959.2948815804248</v>
      </c>
    </row>
    <row r="190" spans="1:56" x14ac:dyDescent="0.3">
      <c r="A190" t="s">
        <v>497</v>
      </c>
      <c r="B190" t="s">
        <v>498</v>
      </c>
      <c r="C190" t="s">
        <v>499</v>
      </c>
      <c r="D190" t="s">
        <v>156</v>
      </c>
      <c r="E190" t="s">
        <v>183</v>
      </c>
      <c r="F190" t="s">
        <v>178</v>
      </c>
      <c r="G190" t="s">
        <v>161</v>
      </c>
      <c r="H190" t="s">
        <v>162</v>
      </c>
      <c r="I190" t="s">
        <v>221</v>
      </c>
      <c r="J190" t="s">
        <v>578</v>
      </c>
      <c r="K190">
        <v>614500</v>
      </c>
      <c r="L190" t="s">
        <v>557</v>
      </c>
      <c r="N190" t="s">
        <v>575</v>
      </c>
      <c r="O190" t="s">
        <v>503</v>
      </c>
      <c r="Q190">
        <v>1</v>
      </c>
      <c r="R190">
        <v>20</v>
      </c>
      <c r="S190">
        <v>100</v>
      </c>
      <c r="T190" t="s">
        <v>504</v>
      </c>
      <c r="U190">
        <v>2000</v>
      </c>
      <c r="V190">
        <v>187.07673887828787</v>
      </c>
      <c r="X190">
        <v>1</v>
      </c>
      <c r="Y190">
        <v>20</v>
      </c>
      <c r="Z190">
        <v>1.03</v>
      </c>
      <c r="AA190">
        <v>100</v>
      </c>
      <c r="AB190" t="s">
        <v>504</v>
      </c>
      <c r="AC190">
        <v>2060</v>
      </c>
      <c r="AD190">
        <v>192.68904104463653</v>
      </c>
      <c r="AF190">
        <v>1</v>
      </c>
      <c r="AG190">
        <v>20</v>
      </c>
      <c r="AH190">
        <v>1.0609</v>
      </c>
      <c r="AI190">
        <v>100</v>
      </c>
      <c r="AJ190" t="s">
        <v>504</v>
      </c>
      <c r="AK190">
        <v>2121.8000000000002</v>
      </c>
      <c r="AL190">
        <v>198.46971227597564</v>
      </c>
      <c r="AN190">
        <v>1</v>
      </c>
      <c r="AO190">
        <v>20</v>
      </c>
      <c r="AP190">
        <v>1.092727</v>
      </c>
      <c r="AQ190">
        <v>100</v>
      </c>
      <c r="AR190" t="s">
        <v>504</v>
      </c>
      <c r="AS190">
        <v>2185.4540000000002</v>
      </c>
      <c r="AT190">
        <v>204.42380364425489</v>
      </c>
      <c r="AV190">
        <v>1</v>
      </c>
      <c r="AW190">
        <v>20</v>
      </c>
      <c r="AX190">
        <v>1.1255088100000001</v>
      </c>
      <c r="AY190">
        <v>100</v>
      </c>
      <c r="AZ190" t="s">
        <v>504</v>
      </c>
      <c r="BA190">
        <v>2251.0176200000005</v>
      </c>
      <c r="BB190">
        <v>210.55651775358257</v>
      </c>
      <c r="BD190" s="142">
        <v>993.21581359673746</v>
      </c>
    </row>
    <row r="191" spans="1:56" x14ac:dyDescent="0.3">
      <c r="A191" t="s">
        <v>497</v>
      </c>
      <c r="B191" t="s">
        <v>498</v>
      </c>
      <c r="C191" t="s">
        <v>499</v>
      </c>
      <c r="D191" t="s">
        <v>156</v>
      </c>
      <c r="E191" t="s">
        <v>183</v>
      </c>
      <c r="F191" t="s">
        <v>180</v>
      </c>
      <c r="G191" t="s">
        <v>164</v>
      </c>
      <c r="H191" t="s">
        <v>238</v>
      </c>
      <c r="I191" t="s">
        <v>170</v>
      </c>
      <c r="J191" t="s">
        <v>580</v>
      </c>
      <c r="K191">
        <v>601005</v>
      </c>
      <c r="L191" t="s">
        <v>581</v>
      </c>
      <c r="N191" t="s">
        <v>582</v>
      </c>
      <c r="O191" t="s">
        <v>559</v>
      </c>
      <c r="Q191">
        <v>1</v>
      </c>
      <c r="R191">
        <v>15</v>
      </c>
      <c r="S191">
        <v>3000</v>
      </c>
      <c r="T191" t="s">
        <v>504</v>
      </c>
      <c r="U191">
        <v>45000</v>
      </c>
      <c r="V191">
        <v>4209.2266247614771</v>
      </c>
      <c r="Z191">
        <v>1.03</v>
      </c>
      <c r="AB191" t="s">
        <v>504</v>
      </c>
      <c r="AC191">
        <v>0</v>
      </c>
      <c r="AD191">
        <v>0</v>
      </c>
      <c r="AH191">
        <v>1.0609</v>
      </c>
      <c r="AJ191" t="s">
        <v>504</v>
      </c>
      <c r="AK191">
        <v>0</v>
      </c>
      <c r="AL191">
        <v>0</v>
      </c>
      <c r="AP191">
        <v>1.092727</v>
      </c>
      <c r="AR191" t="s">
        <v>504</v>
      </c>
      <c r="AS191">
        <v>0</v>
      </c>
      <c r="AT191">
        <v>0</v>
      </c>
      <c r="AX191">
        <v>1.1255088100000001</v>
      </c>
      <c r="AZ191" t="s">
        <v>504</v>
      </c>
      <c r="BA191">
        <v>0</v>
      </c>
      <c r="BB191">
        <v>0</v>
      </c>
      <c r="BD191" s="142">
        <v>4209.2266247614771</v>
      </c>
    </row>
    <row r="192" spans="1:56" x14ac:dyDescent="0.3">
      <c r="A192" t="s">
        <v>497</v>
      </c>
      <c r="B192" t="s">
        <v>498</v>
      </c>
      <c r="C192" t="s">
        <v>499</v>
      </c>
      <c r="D192" t="s">
        <v>156</v>
      </c>
      <c r="E192" t="s">
        <v>183</v>
      </c>
      <c r="F192" t="s">
        <v>180</v>
      </c>
      <c r="G192" t="s">
        <v>164</v>
      </c>
      <c r="H192" t="s">
        <v>238</v>
      </c>
      <c r="I192" t="s">
        <v>170</v>
      </c>
      <c r="J192" t="s">
        <v>580</v>
      </c>
      <c r="K192">
        <v>601005</v>
      </c>
      <c r="L192" t="s">
        <v>581</v>
      </c>
      <c r="N192" t="s">
        <v>583</v>
      </c>
      <c r="O192" t="s">
        <v>559</v>
      </c>
      <c r="Q192">
        <v>1</v>
      </c>
      <c r="R192">
        <v>25</v>
      </c>
      <c r="S192">
        <v>3000</v>
      </c>
      <c r="T192" t="s">
        <v>504</v>
      </c>
      <c r="U192">
        <v>75000</v>
      </c>
      <c r="V192">
        <v>7015.377707935796</v>
      </c>
      <c r="Z192">
        <v>1.03</v>
      </c>
      <c r="AB192" t="s">
        <v>504</v>
      </c>
      <c r="AC192">
        <v>0</v>
      </c>
      <c r="AD192">
        <v>0</v>
      </c>
      <c r="AH192">
        <v>1.0609</v>
      </c>
      <c r="AJ192" t="s">
        <v>504</v>
      </c>
      <c r="AK192">
        <v>0</v>
      </c>
      <c r="AL192">
        <v>0</v>
      </c>
      <c r="AP192">
        <v>1.092727</v>
      </c>
      <c r="AR192" t="s">
        <v>504</v>
      </c>
      <c r="AS192">
        <v>0</v>
      </c>
      <c r="AT192">
        <v>0</v>
      </c>
      <c r="AX192">
        <v>1.1255088100000001</v>
      </c>
      <c r="AZ192" t="s">
        <v>504</v>
      </c>
      <c r="BA192">
        <v>0</v>
      </c>
      <c r="BB192">
        <v>0</v>
      </c>
      <c r="BD192" s="142">
        <v>7015.377707935796</v>
      </c>
    </row>
    <row r="193" spans="1:56" x14ac:dyDescent="0.3">
      <c r="A193" t="s">
        <v>497</v>
      </c>
      <c r="B193" t="s">
        <v>498</v>
      </c>
      <c r="C193" t="s">
        <v>499</v>
      </c>
      <c r="D193" t="s">
        <v>156</v>
      </c>
      <c r="E193" t="s">
        <v>183</v>
      </c>
      <c r="F193" t="s">
        <v>178</v>
      </c>
      <c r="G193" t="s">
        <v>161</v>
      </c>
      <c r="H193" t="s">
        <v>162</v>
      </c>
      <c r="I193" t="s">
        <v>170</v>
      </c>
      <c r="J193" t="s">
        <v>580</v>
      </c>
      <c r="K193">
        <v>617000</v>
      </c>
      <c r="L193" t="s">
        <v>564</v>
      </c>
      <c r="N193" t="s">
        <v>584</v>
      </c>
      <c r="O193" t="s">
        <v>559</v>
      </c>
      <c r="Q193">
        <v>1</v>
      </c>
      <c r="R193">
        <v>1</v>
      </c>
      <c r="S193">
        <v>30000</v>
      </c>
      <c r="T193" t="s">
        <v>504</v>
      </c>
      <c r="U193">
        <v>30000</v>
      </c>
      <c r="V193">
        <v>2806.151083174318</v>
      </c>
      <c r="X193">
        <v>1</v>
      </c>
      <c r="Y193">
        <v>1</v>
      </c>
      <c r="Z193">
        <v>1.03</v>
      </c>
      <c r="AA193">
        <v>30000</v>
      </c>
      <c r="AB193" t="s">
        <v>504</v>
      </c>
      <c r="AC193">
        <v>30900</v>
      </c>
      <c r="AD193">
        <v>2890.3356156695477</v>
      </c>
      <c r="AF193">
        <v>1</v>
      </c>
      <c r="AG193">
        <v>1</v>
      </c>
      <c r="AH193">
        <v>1.0609</v>
      </c>
      <c r="AI193">
        <v>30000</v>
      </c>
      <c r="AJ193" t="s">
        <v>504</v>
      </c>
      <c r="AK193">
        <v>31827</v>
      </c>
      <c r="AL193">
        <v>2977.0456841396344</v>
      </c>
      <c r="AN193">
        <v>1</v>
      </c>
      <c r="AO193">
        <v>1</v>
      </c>
      <c r="AP193">
        <v>1.092727</v>
      </c>
      <c r="AQ193">
        <v>30000</v>
      </c>
      <c r="AR193" t="s">
        <v>504</v>
      </c>
      <c r="AS193">
        <v>32781.81</v>
      </c>
      <c r="AT193">
        <v>3066.357054663823</v>
      </c>
      <c r="AV193">
        <v>1</v>
      </c>
      <c r="AW193">
        <v>1</v>
      </c>
      <c r="AX193">
        <v>1.1255088100000001</v>
      </c>
      <c r="AY193">
        <v>30000</v>
      </c>
      <c r="AZ193" t="s">
        <v>504</v>
      </c>
      <c r="BA193">
        <v>33765.264300000003</v>
      </c>
      <c r="BB193">
        <v>3158.3477663037384</v>
      </c>
      <c r="BD193" s="142">
        <v>14898.237203951063</v>
      </c>
    </row>
    <row r="194" spans="1:56" x14ac:dyDescent="0.3">
      <c r="A194" t="s">
        <v>497</v>
      </c>
      <c r="B194" t="s">
        <v>498</v>
      </c>
      <c r="C194" t="s">
        <v>499</v>
      </c>
      <c r="D194" t="s">
        <v>156</v>
      </c>
      <c r="E194" t="s">
        <v>183</v>
      </c>
      <c r="F194" t="s">
        <v>178</v>
      </c>
      <c r="G194" t="s">
        <v>161</v>
      </c>
      <c r="H194" t="s">
        <v>162</v>
      </c>
      <c r="I194" t="s">
        <v>170</v>
      </c>
      <c r="J194" t="s">
        <v>580</v>
      </c>
      <c r="K194">
        <v>617000</v>
      </c>
      <c r="L194" t="s">
        <v>564</v>
      </c>
      <c r="N194" t="s">
        <v>585</v>
      </c>
      <c r="Q194">
        <v>1</v>
      </c>
      <c r="R194">
        <v>1</v>
      </c>
      <c r="S194">
        <v>30000</v>
      </c>
      <c r="T194" t="s">
        <v>504</v>
      </c>
      <c r="U194">
        <v>30000</v>
      </c>
      <c r="V194">
        <v>2806.151083174318</v>
      </c>
      <c r="X194">
        <v>1</v>
      </c>
      <c r="Y194">
        <v>1</v>
      </c>
      <c r="Z194">
        <v>1.03</v>
      </c>
      <c r="AA194">
        <v>30000</v>
      </c>
      <c r="AB194" t="s">
        <v>504</v>
      </c>
      <c r="AC194">
        <v>30900</v>
      </c>
      <c r="AD194">
        <v>2890.3356156695477</v>
      </c>
      <c r="AF194">
        <v>1</v>
      </c>
      <c r="AG194">
        <v>1</v>
      </c>
      <c r="AH194">
        <v>1.0609</v>
      </c>
      <c r="AI194">
        <v>30000</v>
      </c>
      <c r="AJ194" t="s">
        <v>504</v>
      </c>
      <c r="AK194">
        <v>31827</v>
      </c>
      <c r="AL194">
        <v>2977.0456841396344</v>
      </c>
      <c r="AN194">
        <v>1</v>
      </c>
      <c r="AO194">
        <v>1</v>
      </c>
      <c r="AP194">
        <v>1.092727</v>
      </c>
      <c r="AQ194">
        <v>30000</v>
      </c>
      <c r="AR194" t="s">
        <v>504</v>
      </c>
      <c r="AS194">
        <v>32781.81</v>
      </c>
      <c r="AT194">
        <v>3066.357054663823</v>
      </c>
      <c r="AV194">
        <v>1</v>
      </c>
      <c r="AW194">
        <v>1</v>
      </c>
      <c r="AX194">
        <v>1.1255088100000001</v>
      </c>
      <c r="AY194">
        <v>30000</v>
      </c>
      <c r="AZ194" t="s">
        <v>504</v>
      </c>
      <c r="BA194">
        <v>33765.264300000003</v>
      </c>
      <c r="BB194">
        <v>3158.3477663037384</v>
      </c>
      <c r="BD194" s="142">
        <v>14898.237203951063</v>
      </c>
    </row>
    <row r="195" spans="1:56" x14ac:dyDescent="0.3">
      <c r="A195" t="s">
        <v>497</v>
      </c>
      <c r="B195" t="s">
        <v>498</v>
      </c>
      <c r="C195" t="s">
        <v>499</v>
      </c>
      <c r="D195" t="s">
        <v>156</v>
      </c>
      <c r="E195" t="s">
        <v>183</v>
      </c>
      <c r="F195" t="s">
        <v>180</v>
      </c>
      <c r="G195" t="s">
        <v>164</v>
      </c>
      <c r="H195" t="s">
        <v>238</v>
      </c>
      <c r="I195" t="s">
        <v>170</v>
      </c>
      <c r="J195" t="s">
        <v>580</v>
      </c>
      <c r="K195">
        <v>601005</v>
      </c>
      <c r="L195" t="s">
        <v>581</v>
      </c>
      <c r="N195" t="s">
        <v>586</v>
      </c>
      <c r="O195" t="s">
        <v>559</v>
      </c>
      <c r="Q195">
        <v>1</v>
      </c>
      <c r="R195">
        <v>1</v>
      </c>
      <c r="S195">
        <v>30000</v>
      </c>
      <c r="T195" t="s">
        <v>504</v>
      </c>
      <c r="U195">
        <v>30000</v>
      </c>
      <c r="V195">
        <v>2806.151083174318</v>
      </c>
      <c r="X195">
        <v>1</v>
      </c>
      <c r="Y195">
        <v>1</v>
      </c>
      <c r="Z195">
        <v>1.03</v>
      </c>
      <c r="AA195">
        <v>30000</v>
      </c>
      <c r="AB195" t="s">
        <v>504</v>
      </c>
      <c r="AC195">
        <v>30900</v>
      </c>
      <c r="AD195">
        <v>2890.3356156695477</v>
      </c>
      <c r="AF195">
        <v>1</v>
      </c>
      <c r="AG195">
        <v>1</v>
      </c>
      <c r="AH195">
        <v>1.0609</v>
      </c>
      <c r="AI195">
        <v>30000</v>
      </c>
      <c r="AJ195" t="s">
        <v>504</v>
      </c>
      <c r="AK195">
        <v>31827</v>
      </c>
      <c r="AL195">
        <v>2977.0456841396344</v>
      </c>
      <c r="AN195">
        <v>1</v>
      </c>
      <c r="AO195">
        <v>1</v>
      </c>
      <c r="AP195">
        <v>1.092727</v>
      </c>
      <c r="AQ195">
        <v>30000</v>
      </c>
      <c r="AR195" t="s">
        <v>504</v>
      </c>
      <c r="AS195">
        <v>32781.81</v>
      </c>
      <c r="AT195">
        <v>3066.357054663823</v>
      </c>
      <c r="AV195">
        <v>1</v>
      </c>
      <c r="AW195">
        <v>1</v>
      </c>
      <c r="AX195">
        <v>1.1255088100000001</v>
      </c>
      <c r="AY195">
        <v>30000</v>
      </c>
      <c r="AZ195" t="s">
        <v>504</v>
      </c>
      <c r="BA195">
        <v>33765.264300000003</v>
      </c>
      <c r="BB195">
        <v>3158.3477663037384</v>
      </c>
      <c r="BD195" s="142">
        <v>14898.237203951063</v>
      </c>
    </row>
    <row r="196" spans="1:56" x14ac:dyDescent="0.3">
      <c r="A196" t="s">
        <v>497</v>
      </c>
      <c r="B196" t="s">
        <v>498</v>
      </c>
      <c r="C196" t="s">
        <v>499</v>
      </c>
      <c r="D196" t="s">
        <v>156</v>
      </c>
      <c r="E196" t="s">
        <v>183</v>
      </c>
      <c r="F196" t="s">
        <v>178</v>
      </c>
      <c r="G196" t="s">
        <v>161</v>
      </c>
      <c r="H196" t="s">
        <v>162</v>
      </c>
      <c r="I196" t="s">
        <v>235</v>
      </c>
      <c r="J196" t="s">
        <v>587</v>
      </c>
      <c r="K196">
        <v>614500</v>
      </c>
      <c r="L196" t="s">
        <v>557</v>
      </c>
      <c r="N196" t="s">
        <v>588</v>
      </c>
      <c r="O196" t="s">
        <v>559</v>
      </c>
      <c r="Q196">
        <v>1</v>
      </c>
      <c r="R196">
        <v>3</v>
      </c>
      <c r="S196">
        <v>1000</v>
      </c>
      <c r="T196" t="s">
        <v>504</v>
      </c>
      <c r="U196">
        <v>3000</v>
      </c>
      <c r="V196">
        <v>280.6151083174318</v>
      </c>
      <c r="Z196">
        <v>1.03</v>
      </c>
      <c r="AB196" t="s">
        <v>504</v>
      </c>
      <c r="AC196">
        <v>0</v>
      </c>
      <c r="AD196">
        <v>0</v>
      </c>
      <c r="AH196">
        <v>1.0609</v>
      </c>
      <c r="AJ196" t="s">
        <v>504</v>
      </c>
      <c r="AK196">
        <v>0</v>
      </c>
      <c r="AL196">
        <v>0</v>
      </c>
      <c r="AP196">
        <v>1.092727</v>
      </c>
      <c r="AR196" t="s">
        <v>504</v>
      </c>
      <c r="AS196">
        <v>0</v>
      </c>
      <c r="AT196">
        <v>0</v>
      </c>
      <c r="AX196">
        <v>1.1255088100000001</v>
      </c>
      <c r="AZ196" t="s">
        <v>504</v>
      </c>
      <c r="BA196">
        <v>0</v>
      </c>
      <c r="BB196">
        <v>0</v>
      </c>
      <c r="BD196" s="142">
        <v>280.6151083174318</v>
      </c>
    </row>
    <row r="197" spans="1:56" x14ac:dyDescent="0.3">
      <c r="A197" t="s">
        <v>497</v>
      </c>
      <c r="B197" t="s">
        <v>498</v>
      </c>
      <c r="C197" t="s">
        <v>499</v>
      </c>
      <c r="D197" t="s">
        <v>156</v>
      </c>
      <c r="E197" t="s">
        <v>183</v>
      </c>
      <c r="F197" t="s">
        <v>178</v>
      </c>
      <c r="G197" t="s">
        <v>161</v>
      </c>
      <c r="H197" t="s">
        <v>162</v>
      </c>
      <c r="I197" t="s">
        <v>240</v>
      </c>
      <c r="J197" t="s">
        <v>589</v>
      </c>
      <c r="K197">
        <v>617000</v>
      </c>
      <c r="L197" t="s">
        <v>564</v>
      </c>
      <c r="N197" t="s">
        <v>590</v>
      </c>
      <c r="O197" t="s">
        <v>559</v>
      </c>
      <c r="Q197">
        <v>1</v>
      </c>
      <c r="R197">
        <v>3</v>
      </c>
      <c r="S197">
        <v>5000</v>
      </c>
      <c r="T197" t="s">
        <v>504</v>
      </c>
      <c r="U197">
        <v>15000</v>
      </c>
      <c r="V197">
        <v>1403.075541587159</v>
      </c>
      <c r="X197">
        <v>1</v>
      </c>
      <c r="Y197">
        <v>1</v>
      </c>
      <c r="Z197">
        <v>1.03</v>
      </c>
      <c r="AB197" t="s">
        <v>504</v>
      </c>
      <c r="AC197">
        <v>0</v>
      </c>
      <c r="AD197">
        <v>0</v>
      </c>
      <c r="AF197">
        <v>1</v>
      </c>
      <c r="AG197">
        <v>3</v>
      </c>
      <c r="AH197">
        <v>1.0609</v>
      </c>
      <c r="AJ197" t="s">
        <v>504</v>
      </c>
      <c r="AK197">
        <v>0</v>
      </c>
      <c r="AL197">
        <v>0</v>
      </c>
      <c r="AN197">
        <v>1</v>
      </c>
      <c r="AO197">
        <v>1</v>
      </c>
      <c r="AP197">
        <v>1.092727</v>
      </c>
      <c r="AR197" t="s">
        <v>504</v>
      </c>
      <c r="AS197">
        <v>0</v>
      </c>
      <c r="AT197">
        <v>0</v>
      </c>
      <c r="AX197">
        <v>1.1255088100000001</v>
      </c>
      <c r="AZ197" t="s">
        <v>504</v>
      </c>
      <c r="BA197">
        <v>0</v>
      </c>
      <c r="BB197">
        <v>0</v>
      </c>
      <c r="BD197" s="142">
        <v>1403.075541587159</v>
      </c>
    </row>
    <row r="198" spans="1:56" x14ac:dyDescent="0.3">
      <c r="A198" t="s">
        <v>497</v>
      </c>
      <c r="B198" t="s">
        <v>498</v>
      </c>
      <c r="C198" t="s">
        <v>499</v>
      </c>
      <c r="D198" t="s">
        <v>156</v>
      </c>
      <c r="E198" t="s">
        <v>183</v>
      </c>
      <c r="F198" t="s">
        <v>178</v>
      </c>
      <c r="G198" t="s">
        <v>161</v>
      </c>
      <c r="H198" t="s">
        <v>162</v>
      </c>
      <c r="I198" t="s">
        <v>240</v>
      </c>
      <c r="J198" t="s">
        <v>589</v>
      </c>
      <c r="K198">
        <v>617000</v>
      </c>
      <c r="L198" t="s">
        <v>564</v>
      </c>
      <c r="N198" t="s">
        <v>591</v>
      </c>
      <c r="O198" t="s">
        <v>559</v>
      </c>
      <c r="Q198">
        <v>1</v>
      </c>
      <c r="R198">
        <v>1</v>
      </c>
      <c r="S198">
        <v>5000</v>
      </c>
      <c r="T198" t="s">
        <v>504</v>
      </c>
      <c r="U198">
        <v>5000</v>
      </c>
      <c r="V198">
        <v>467.69184719571973</v>
      </c>
      <c r="Z198">
        <v>1.03</v>
      </c>
      <c r="AB198" t="s">
        <v>504</v>
      </c>
      <c r="AC198">
        <v>0</v>
      </c>
      <c r="AD198">
        <v>0</v>
      </c>
      <c r="AH198">
        <v>1.0609</v>
      </c>
      <c r="AJ198" t="s">
        <v>504</v>
      </c>
      <c r="AK198">
        <v>0</v>
      </c>
      <c r="AL198">
        <v>0</v>
      </c>
      <c r="AP198">
        <v>1.092727</v>
      </c>
      <c r="AR198" t="s">
        <v>504</v>
      </c>
      <c r="AS198">
        <v>0</v>
      </c>
      <c r="AT198">
        <v>0</v>
      </c>
      <c r="AX198">
        <v>1.1255088100000001</v>
      </c>
      <c r="AZ198" t="s">
        <v>504</v>
      </c>
      <c r="BA198">
        <v>0</v>
      </c>
      <c r="BB198">
        <v>0</v>
      </c>
      <c r="BD198" s="142">
        <v>467.69184719571973</v>
      </c>
    </row>
    <row r="199" spans="1:56" x14ac:dyDescent="0.3">
      <c r="A199" t="s">
        <v>497</v>
      </c>
      <c r="B199" t="s">
        <v>498</v>
      </c>
      <c r="C199" t="s">
        <v>499</v>
      </c>
      <c r="D199" t="s">
        <v>156</v>
      </c>
      <c r="E199" t="s">
        <v>183</v>
      </c>
      <c r="F199" t="s">
        <v>178</v>
      </c>
      <c r="G199" t="s">
        <v>161</v>
      </c>
      <c r="H199" t="s">
        <v>162</v>
      </c>
      <c r="I199" t="s">
        <v>240</v>
      </c>
      <c r="J199" t="s">
        <v>589</v>
      </c>
      <c r="K199">
        <v>617000</v>
      </c>
      <c r="L199" t="s">
        <v>564</v>
      </c>
      <c r="N199" t="s">
        <v>592</v>
      </c>
      <c r="O199" t="s">
        <v>559</v>
      </c>
      <c r="Q199">
        <v>1</v>
      </c>
      <c r="R199">
        <v>1</v>
      </c>
      <c r="S199">
        <v>10000</v>
      </c>
      <c r="T199" t="s">
        <v>504</v>
      </c>
      <c r="U199">
        <v>10000</v>
      </c>
      <c r="V199">
        <v>935.38369439143946</v>
      </c>
      <c r="X199">
        <v>1</v>
      </c>
      <c r="Y199">
        <v>1</v>
      </c>
      <c r="Z199">
        <v>1.03</v>
      </c>
      <c r="AA199">
        <v>10000</v>
      </c>
      <c r="AB199" t="s">
        <v>504</v>
      </c>
      <c r="AC199">
        <v>10300</v>
      </c>
      <c r="AD199">
        <v>963.4452052231826</v>
      </c>
      <c r="AF199">
        <v>1</v>
      </c>
      <c r="AG199">
        <v>1</v>
      </c>
      <c r="AH199">
        <v>1.0609</v>
      </c>
      <c r="AI199">
        <v>10000</v>
      </c>
      <c r="AJ199" t="s">
        <v>504</v>
      </c>
      <c r="AK199">
        <v>10609</v>
      </c>
      <c r="AL199">
        <v>992.34856137987811</v>
      </c>
      <c r="AP199">
        <v>1.092727</v>
      </c>
      <c r="AR199" t="s">
        <v>504</v>
      </c>
      <c r="AS199">
        <v>0</v>
      </c>
      <c r="AT199">
        <v>0</v>
      </c>
      <c r="AX199">
        <v>1.1255088100000001</v>
      </c>
      <c r="AZ199" t="s">
        <v>504</v>
      </c>
      <c r="BA199">
        <v>0</v>
      </c>
      <c r="BB199">
        <v>0</v>
      </c>
      <c r="BD199" s="142">
        <v>2891.1774609945001</v>
      </c>
    </row>
    <row r="200" spans="1:56" x14ac:dyDescent="0.3">
      <c r="A200" t="s">
        <v>497</v>
      </c>
      <c r="B200" t="s">
        <v>498</v>
      </c>
      <c r="C200" t="s">
        <v>499</v>
      </c>
      <c r="D200" t="s">
        <v>156</v>
      </c>
      <c r="E200" t="s">
        <v>183</v>
      </c>
      <c r="F200" t="s">
        <v>178</v>
      </c>
      <c r="G200" t="s">
        <v>161</v>
      </c>
      <c r="H200" t="s">
        <v>162</v>
      </c>
      <c r="I200" t="s">
        <v>240</v>
      </c>
      <c r="J200" t="s">
        <v>589</v>
      </c>
      <c r="K200">
        <v>616800</v>
      </c>
      <c r="L200" t="s">
        <v>560</v>
      </c>
      <c r="N200" t="s">
        <v>593</v>
      </c>
      <c r="O200" t="s">
        <v>559</v>
      </c>
      <c r="Q200">
        <v>5</v>
      </c>
      <c r="R200">
        <v>15</v>
      </c>
      <c r="S200">
        <v>550</v>
      </c>
      <c r="T200" t="s">
        <v>504</v>
      </c>
      <c r="U200">
        <v>41250</v>
      </c>
      <c r="V200">
        <v>3858.4577393646878</v>
      </c>
      <c r="X200">
        <v>5</v>
      </c>
      <c r="Y200">
        <v>15</v>
      </c>
      <c r="Z200">
        <v>1.03</v>
      </c>
      <c r="AA200">
        <v>550</v>
      </c>
      <c r="AB200" t="s">
        <v>504</v>
      </c>
      <c r="AC200">
        <v>42487.5</v>
      </c>
      <c r="AD200">
        <v>3974.2114715456282</v>
      </c>
      <c r="AF200">
        <v>5</v>
      </c>
      <c r="AG200">
        <v>15</v>
      </c>
      <c r="AH200">
        <v>1.0609</v>
      </c>
      <c r="AI200">
        <v>550</v>
      </c>
      <c r="AJ200" t="s">
        <v>504</v>
      </c>
      <c r="AK200">
        <v>43762.125</v>
      </c>
      <c r="AL200">
        <v>4093.437815691997</v>
      </c>
      <c r="AN200">
        <v>5</v>
      </c>
      <c r="AO200">
        <v>15</v>
      </c>
      <c r="AP200">
        <v>1.092727</v>
      </c>
      <c r="AQ200">
        <v>550</v>
      </c>
      <c r="AR200" t="s">
        <v>504</v>
      </c>
      <c r="AS200">
        <v>45074.988750000004</v>
      </c>
      <c r="AT200">
        <v>4216.2409501627571</v>
      </c>
      <c r="AV200">
        <v>5</v>
      </c>
      <c r="AW200">
        <v>15</v>
      </c>
      <c r="AX200">
        <v>1.1255088100000001</v>
      </c>
      <c r="AY200">
        <v>550</v>
      </c>
      <c r="AZ200" t="s">
        <v>504</v>
      </c>
      <c r="BA200">
        <v>46427.23841250001</v>
      </c>
      <c r="BB200">
        <v>4342.7281786676403</v>
      </c>
      <c r="BD200" s="142">
        <v>20485.076155432711</v>
      </c>
    </row>
    <row r="201" spans="1:56" x14ac:dyDescent="0.3">
      <c r="A201" t="s">
        <v>497</v>
      </c>
      <c r="B201" t="s">
        <v>498</v>
      </c>
      <c r="C201" t="s">
        <v>499</v>
      </c>
      <c r="D201" t="s">
        <v>156</v>
      </c>
      <c r="E201" t="s">
        <v>183</v>
      </c>
      <c r="F201" t="s">
        <v>178</v>
      </c>
      <c r="G201" t="s">
        <v>161</v>
      </c>
      <c r="H201" t="s">
        <v>162</v>
      </c>
      <c r="I201" t="s">
        <v>240</v>
      </c>
      <c r="J201" t="s">
        <v>589</v>
      </c>
      <c r="K201">
        <v>614500</v>
      </c>
      <c r="L201" t="s">
        <v>557</v>
      </c>
      <c r="N201" t="s">
        <v>594</v>
      </c>
      <c r="O201" t="s">
        <v>559</v>
      </c>
      <c r="Q201">
        <v>5</v>
      </c>
      <c r="R201">
        <v>15</v>
      </c>
      <c r="S201">
        <v>150</v>
      </c>
      <c r="T201" t="s">
        <v>504</v>
      </c>
      <c r="U201">
        <v>11250</v>
      </c>
      <c r="V201">
        <v>1052.3066561903693</v>
      </c>
      <c r="X201">
        <v>5</v>
      </c>
      <c r="Y201">
        <v>15</v>
      </c>
      <c r="Z201">
        <v>1.03</v>
      </c>
      <c r="AA201">
        <v>150</v>
      </c>
      <c r="AB201" t="s">
        <v>504</v>
      </c>
      <c r="AC201">
        <v>11587.5</v>
      </c>
      <c r="AD201">
        <v>1083.8758558760803</v>
      </c>
      <c r="AF201">
        <v>5</v>
      </c>
      <c r="AG201">
        <v>15</v>
      </c>
      <c r="AH201">
        <v>1.0609</v>
      </c>
      <c r="AI201">
        <v>150</v>
      </c>
      <c r="AJ201" t="s">
        <v>504</v>
      </c>
      <c r="AK201">
        <v>11935.125</v>
      </c>
      <c r="AL201">
        <v>1116.3921315523628</v>
      </c>
      <c r="AN201">
        <v>5</v>
      </c>
      <c r="AO201">
        <v>15</v>
      </c>
      <c r="AP201">
        <v>1.092727</v>
      </c>
      <c r="AQ201">
        <v>150</v>
      </c>
      <c r="AR201" t="s">
        <v>504</v>
      </c>
      <c r="AS201">
        <v>12293.178750000001</v>
      </c>
      <c r="AT201">
        <v>1149.8838954989337</v>
      </c>
      <c r="AV201">
        <v>5</v>
      </c>
      <c r="AW201">
        <v>15</v>
      </c>
      <c r="AX201">
        <v>1.1255088100000001</v>
      </c>
      <c r="AY201">
        <v>150</v>
      </c>
      <c r="AZ201" t="s">
        <v>504</v>
      </c>
      <c r="BA201">
        <v>12661.974112500002</v>
      </c>
      <c r="BB201">
        <v>1184.380412363902</v>
      </c>
      <c r="BD201" s="142">
        <v>5586.8389514816481</v>
      </c>
    </row>
    <row r="202" spans="1:56" x14ac:dyDescent="0.3">
      <c r="A202" t="s">
        <v>497</v>
      </c>
      <c r="B202" t="s">
        <v>498</v>
      </c>
      <c r="C202" t="s">
        <v>499</v>
      </c>
      <c r="D202" t="s">
        <v>156</v>
      </c>
      <c r="E202" t="s">
        <v>183</v>
      </c>
      <c r="F202" t="s">
        <v>178</v>
      </c>
      <c r="G202" t="s">
        <v>161</v>
      </c>
      <c r="H202" t="s">
        <v>162</v>
      </c>
      <c r="I202" t="s">
        <v>240</v>
      </c>
      <c r="J202" t="s">
        <v>589</v>
      </c>
      <c r="K202">
        <v>623200</v>
      </c>
      <c r="L202" t="s">
        <v>562</v>
      </c>
      <c r="N202" t="s">
        <v>595</v>
      </c>
      <c r="O202" t="s">
        <v>559</v>
      </c>
      <c r="Q202">
        <v>1</v>
      </c>
      <c r="R202">
        <v>3</v>
      </c>
      <c r="S202">
        <v>1000</v>
      </c>
      <c r="T202" t="s">
        <v>504</v>
      </c>
      <c r="U202">
        <v>3000</v>
      </c>
      <c r="V202">
        <v>280.6151083174318</v>
      </c>
      <c r="X202">
        <v>1</v>
      </c>
      <c r="Y202">
        <v>3</v>
      </c>
      <c r="Z202">
        <v>1.03</v>
      </c>
      <c r="AA202">
        <v>1000</v>
      </c>
      <c r="AB202" t="s">
        <v>504</v>
      </c>
      <c r="AC202">
        <v>3090</v>
      </c>
      <c r="AD202">
        <v>289.0335615669548</v>
      </c>
      <c r="AF202">
        <v>1</v>
      </c>
      <c r="AG202">
        <v>3</v>
      </c>
      <c r="AH202">
        <v>1.0609</v>
      </c>
      <c r="AI202">
        <v>1000</v>
      </c>
      <c r="AJ202" t="s">
        <v>504</v>
      </c>
      <c r="AK202">
        <v>3182.7</v>
      </c>
      <c r="AL202">
        <v>297.70456841396339</v>
      </c>
      <c r="AN202">
        <v>1</v>
      </c>
      <c r="AO202">
        <v>3</v>
      </c>
      <c r="AP202">
        <v>1.092727</v>
      </c>
      <c r="AQ202">
        <v>1000</v>
      </c>
      <c r="AR202" t="s">
        <v>504</v>
      </c>
      <c r="AS202">
        <v>3278.181</v>
      </c>
      <c r="AT202">
        <v>306.63570546638232</v>
      </c>
      <c r="AV202">
        <v>1</v>
      </c>
      <c r="AW202">
        <v>3</v>
      </c>
      <c r="AX202">
        <v>1.1255088100000001</v>
      </c>
      <c r="AY202">
        <v>1000</v>
      </c>
      <c r="AZ202" t="s">
        <v>504</v>
      </c>
      <c r="BA202">
        <v>3376.5264300000003</v>
      </c>
      <c r="BB202">
        <v>315.83477663037382</v>
      </c>
      <c r="BD202" s="142">
        <v>1489.8237203951062</v>
      </c>
    </row>
    <row r="203" spans="1:56" x14ac:dyDescent="0.3">
      <c r="A203" t="s">
        <v>497</v>
      </c>
      <c r="B203" t="s">
        <v>498</v>
      </c>
      <c r="C203" t="s">
        <v>499</v>
      </c>
      <c r="D203" t="s">
        <v>156</v>
      </c>
      <c r="E203" t="s">
        <v>183</v>
      </c>
      <c r="F203" t="s">
        <v>178</v>
      </c>
      <c r="G203" t="s">
        <v>161</v>
      </c>
      <c r="H203" t="s">
        <v>162</v>
      </c>
      <c r="I203" t="s">
        <v>237</v>
      </c>
      <c r="J203" t="s">
        <v>596</v>
      </c>
      <c r="K203">
        <v>601009</v>
      </c>
      <c r="L203" t="s">
        <v>597</v>
      </c>
      <c r="N203" t="s">
        <v>598</v>
      </c>
      <c r="O203" t="s">
        <v>559</v>
      </c>
      <c r="Q203">
        <v>1</v>
      </c>
      <c r="R203">
        <v>4</v>
      </c>
      <c r="S203">
        <v>20000</v>
      </c>
      <c r="T203" t="s">
        <v>504</v>
      </c>
      <c r="U203">
        <v>80000</v>
      </c>
      <c r="V203">
        <v>7483.0695551315157</v>
      </c>
      <c r="X203">
        <v>1</v>
      </c>
      <c r="Y203">
        <v>7</v>
      </c>
      <c r="Z203">
        <v>1.03</v>
      </c>
      <c r="AA203">
        <v>20000</v>
      </c>
      <c r="AB203" t="s">
        <v>504</v>
      </c>
      <c r="AC203">
        <v>144200</v>
      </c>
      <c r="AD203">
        <v>13488.232873124556</v>
      </c>
      <c r="AF203">
        <v>1</v>
      </c>
      <c r="AG203">
        <v>20</v>
      </c>
      <c r="AH203">
        <v>1.0609</v>
      </c>
      <c r="AJ203" t="s">
        <v>504</v>
      </c>
      <c r="AK203">
        <v>0</v>
      </c>
      <c r="AL203">
        <v>0</v>
      </c>
      <c r="AN203">
        <v>1</v>
      </c>
      <c r="AO203">
        <v>10</v>
      </c>
      <c r="AP203">
        <v>1.092727</v>
      </c>
      <c r="AR203" t="s">
        <v>504</v>
      </c>
      <c r="AS203">
        <v>0</v>
      </c>
      <c r="AT203">
        <v>0</v>
      </c>
      <c r="AV203">
        <v>1</v>
      </c>
      <c r="AW203">
        <v>10</v>
      </c>
      <c r="AX203">
        <v>1.1255088100000001</v>
      </c>
      <c r="AZ203" t="s">
        <v>504</v>
      </c>
      <c r="BA203">
        <v>0</v>
      </c>
      <c r="BB203">
        <v>0</v>
      </c>
      <c r="BD203" s="142">
        <v>20971.302428256073</v>
      </c>
    </row>
    <row r="204" spans="1:56" x14ac:dyDescent="0.3">
      <c r="A204" t="s">
        <v>497</v>
      </c>
      <c r="B204" t="s">
        <v>498</v>
      </c>
      <c r="C204" t="s">
        <v>499</v>
      </c>
      <c r="D204" t="s">
        <v>156</v>
      </c>
      <c r="E204" t="s">
        <v>183</v>
      </c>
      <c r="F204" t="s">
        <v>180</v>
      </c>
      <c r="G204" t="s">
        <v>164</v>
      </c>
      <c r="H204" t="s">
        <v>238</v>
      </c>
      <c r="I204" t="s">
        <v>237</v>
      </c>
      <c r="J204" t="s">
        <v>596</v>
      </c>
      <c r="K204">
        <v>601009</v>
      </c>
      <c r="L204" t="s">
        <v>597</v>
      </c>
      <c r="N204" t="s">
        <v>599</v>
      </c>
      <c r="O204" t="s">
        <v>559</v>
      </c>
      <c r="Q204">
        <v>1</v>
      </c>
      <c r="R204">
        <v>1</v>
      </c>
      <c r="S204">
        <v>20000</v>
      </c>
      <c r="T204" t="s">
        <v>504</v>
      </c>
      <c r="U204">
        <v>20000</v>
      </c>
      <c r="V204">
        <v>1870.7673887828789</v>
      </c>
      <c r="X204">
        <v>1</v>
      </c>
      <c r="Y204">
        <v>1</v>
      </c>
      <c r="Z204">
        <v>1.03</v>
      </c>
      <c r="AA204">
        <v>20000</v>
      </c>
      <c r="AB204" t="s">
        <v>504</v>
      </c>
      <c r="AC204">
        <v>20600</v>
      </c>
      <c r="AD204">
        <v>1926.8904104463652</v>
      </c>
      <c r="AF204">
        <v>1</v>
      </c>
      <c r="AG204">
        <v>1</v>
      </c>
      <c r="AH204">
        <v>1.0609</v>
      </c>
      <c r="AI204">
        <v>20000</v>
      </c>
      <c r="AJ204" t="s">
        <v>504</v>
      </c>
      <c r="AK204">
        <v>21218</v>
      </c>
      <c r="AL204">
        <v>1984.6971227597562</v>
      </c>
      <c r="AN204">
        <v>1</v>
      </c>
      <c r="AO204">
        <v>1</v>
      </c>
      <c r="AP204">
        <v>1.092727</v>
      </c>
      <c r="AQ204">
        <v>20000</v>
      </c>
      <c r="AR204" t="s">
        <v>504</v>
      </c>
      <c r="AS204">
        <v>21854.54</v>
      </c>
      <c r="AT204">
        <v>2044.2380364425489</v>
      </c>
      <c r="AV204">
        <v>1</v>
      </c>
      <c r="AW204">
        <v>1</v>
      </c>
      <c r="AX204">
        <v>1.1255088100000001</v>
      </c>
      <c r="AY204">
        <v>20000</v>
      </c>
      <c r="AZ204" t="s">
        <v>504</v>
      </c>
      <c r="BA204">
        <v>22510.176200000002</v>
      </c>
      <c r="BB204">
        <v>2105.5651775358256</v>
      </c>
      <c r="BD204" s="142">
        <v>9932.1581359673746</v>
      </c>
    </row>
    <row r="205" spans="1:56" x14ac:dyDescent="0.3">
      <c r="A205" t="s">
        <v>497</v>
      </c>
      <c r="B205" t="s">
        <v>498</v>
      </c>
      <c r="C205" t="s">
        <v>499</v>
      </c>
      <c r="D205" t="s">
        <v>156</v>
      </c>
      <c r="E205" t="s">
        <v>183</v>
      </c>
      <c r="F205" t="s">
        <v>178</v>
      </c>
      <c r="G205" t="s">
        <v>161</v>
      </c>
      <c r="H205" t="s">
        <v>162</v>
      </c>
      <c r="I205" t="s">
        <v>237</v>
      </c>
      <c r="J205" t="s">
        <v>596</v>
      </c>
      <c r="K205">
        <v>600000</v>
      </c>
      <c r="L205" t="s">
        <v>600</v>
      </c>
      <c r="N205" t="s">
        <v>601</v>
      </c>
      <c r="O205" t="s">
        <v>559</v>
      </c>
      <c r="Q205">
        <v>1</v>
      </c>
      <c r="R205">
        <v>1</v>
      </c>
      <c r="S205">
        <v>27500</v>
      </c>
      <c r="T205" t="s">
        <v>504</v>
      </c>
      <c r="U205">
        <v>27500</v>
      </c>
      <c r="V205">
        <v>2572.3051595764582</v>
      </c>
      <c r="X205">
        <v>1</v>
      </c>
      <c r="Y205">
        <v>1</v>
      </c>
      <c r="Z205">
        <v>1.03</v>
      </c>
      <c r="AA205">
        <v>22000</v>
      </c>
      <c r="AB205" t="s">
        <v>504</v>
      </c>
      <c r="AC205">
        <v>22660</v>
      </c>
      <c r="AD205">
        <v>2119.5794514910017</v>
      </c>
      <c r="AF205">
        <v>1</v>
      </c>
      <c r="AG205">
        <v>1</v>
      </c>
      <c r="AH205">
        <v>1.0609</v>
      </c>
      <c r="AI205">
        <v>22000</v>
      </c>
      <c r="AJ205" t="s">
        <v>504</v>
      </c>
      <c r="AK205">
        <v>23339.8</v>
      </c>
      <c r="AL205">
        <v>2183.1668350357318</v>
      </c>
      <c r="AN205">
        <v>1</v>
      </c>
      <c r="AO205">
        <v>1</v>
      </c>
      <c r="AP205">
        <v>1.092727</v>
      </c>
      <c r="AQ205">
        <v>20980</v>
      </c>
      <c r="AR205" t="s">
        <v>504</v>
      </c>
      <c r="AS205">
        <v>22925.41246</v>
      </c>
      <c r="AT205">
        <v>2144.4057002282339</v>
      </c>
      <c r="AV205">
        <v>1</v>
      </c>
      <c r="AW205">
        <v>1</v>
      </c>
      <c r="AX205">
        <v>1.1255088100000001</v>
      </c>
      <c r="AY205">
        <v>20000</v>
      </c>
      <c r="AZ205" t="s">
        <v>504</v>
      </c>
      <c r="BA205">
        <v>22510.176200000002</v>
      </c>
      <c r="BB205">
        <v>2105.5651775358256</v>
      </c>
      <c r="BD205" s="142">
        <v>11125.022323867252</v>
      </c>
    </row>
    <row r="206" spans="1:56" x14ac:dyDescent="0.3">
      <c r="A206" t="s">
        <v>497</v>
      </c>
      <c r="B206" t="s">
        <v>498</v>
      </c>
      <c r="C206" t="s">
        <v>499</v>
      </c>
      <c r="D206" t="s">
        <v>156</v>
      </c>
      <c r="E206" t="s">
        <v>183</v>
      </c>
      <c r="F206" t="s">
        <v>178</v>
      </c>
      <c r="G206" t="s">
        <v>161</v>
      </c>
      <c r="H206" t="s">
        <v>162</v>
      </c>
      <c r="I206" t="s">
        <v>237</v>
      </c>
      <c r="J206" t="s">
        <v>596</v>
      </c>
      <c r="K206">
        <v>600000</v>
      </c>
      <c r="L206" t="s">
        <v>600</v>
      </c>
      <c r="N206" t="s">
        <v>602</v>
      </c>
      <c r="O206" t="s">
        <v>559</v>
      </c>
      <c r="Q206">
        <v>1</v>
      </c>
      <c r="R206">
        <v>2</v>
      </c>
      <c r="S206">
        <v>10000</v>
      </c>
      <c r="T206" t="s">
        <v>504</v>
      </c>
      <c r="U206">
        <v>20000</v>
      </c>
      <c r="V206">
        <v>1870.7673887828789</v>
      </c>
      <c r="X206">
        <v>1</v>
      </c>
      <c r="Y206">
        <v>2</v>
      </c>
      <c r="Z206">
        <v>1.03</v>
      </c>
      <c r="AA206">
        <v>10000</v>
      </c>
      <c r="AB206" t="s">
        <v>504</v>
      </c>
      <c r="AC206">
        <v>20600</v>
      </c>
      <c r="AD206">
        <v>1926.8904104463652</v>
      </c>
      <c r="AF206">
        <v>1</v>
      </c>
      <c r="AG206">
        <v>2</v>
      </c>
      <c r="AH206">
        <v>1.0609</v>
      </c>
      <c r="AI206">
        <v>10000</v>
      </c>
      <c r="AJ206" t="s">
        <v>504</v>
      </c>
      <c r="AK206">
        <v>21218</v>
      </c>
      <c r="AL206">
        <v>1984.6971227597562</v>
      </c>
      <c r="AN206">
        <v>1</v>
      </c>
      <c r="AO206">
        <v>5</v>
      </c>
      <c r="AP206">
        <v>1.092727</v>
      </c>
      <c r="AQ206">
        <v>5000</v>
      </c>
      <c r="AR206" t="s">
        <v>504</v>
      </c>
      <c r="AS206">
        <v>27318.174999999999</v>
      </c>
      <c r="AT206">
        <v>2555.297545553186</v>
      </c>
      <c r="AV206">
        <v>1</v>
      </c>
      <c r="AW206">
        <v>4</v>
      </c>
      <c r="AX206">
        <v>1.1255088100000001</v>
      </c>
      <c r="AY206">
        <v>5000</v>
      </c>
      <c r="AZ206" t="s">
        <v>504</v>
      </c>
      <c r="BA206">
        <v>22510.176200000002</v>
      </c>
      <c r="BB206">
        <v>2105.5651775358256</v>
      </c>
      <c r="BD206" s="142">
        <v>10443.217645078012</v>
      </c>
    </row>
    <row r="207" spans="1:56" x14ac:dyDescent="0.3">
      <c r="A207" t="s">
        <v>497</v>
      </c>
      <c r="B207" t="s">
        <v>498</v>
      </c>
      <c r="C207" t="s">
        <v>499</v>
      </c>
      <c r="D207" t="s">
        <v>156</v>
      </c>
      <c r="E207" t="s">
        <v>183</v>
      </c>
      <c r="F207" t="s">
        <v>178</v>
      </c>
      <c r="G207" t="s">
        <v>161</v>
      </c>
      <c r="H207" t="s">
        <v>162</v>
      </c>
      <c r="I207" t="s">
        <v>241</v>
      </c>
      <c r="J207" t="s">
        <v>603</v>
      </c>
      <c r="K207">
        <v>614500</v>
      </c>
      <c r="L207" t="s">
        <v>557</v>
      </c>
      <c r="N207" t="s">
        <v>604</v>
      </c>
      <c r="O207" t="s">
        <v>559</v>
      </c>
      <c r="Q207">
        <v>1</v>
      </c>
      <c r="R207">
        <v>3</v>
      </c>
      <c r="S207">
        <v>3000</v>
      </c>
      <c r="T207" t="s">
        <v>504</v>
      </c>
      <c r="U207">
        <v>9000</v>
      </c>
      <c r="V207">
        <v>841.84532495229553</v>
      </c>
      <c r="X207">
        <v>1</v>
      </c>
      <c r="Y207">
        <v>3</v>
      </c>
      <c r="Z207">
        <v>1.03</v>
      </c>
      <c r="AA207">
        <v>3000</v>
      </c>
      <c r="AB207" t="s">
        <v>504</v>
      </c>
      <c r="AC207">
        <v>9270</v>
      </c>
      <c r="AD207">
        <v>867.10068470086435</v>
      </c>
      <c r="AF207">
        <v>1</v>
      </c>
      <c r="AG207">
        <v>3</v>
      </c>
      <c r="AH207">
        <v>1.0609</v>
      </c>
      <c r="AI207">
        <v>3000</v>
      </c>
      <c r="AJ207" t="s">
        <v>504</v>
      </c>
      <c r="AK207">
        <v>9548.0999999999985</v>
      </c>
      <c r="AL207">
        <v>893.1137052418901</v>
      </c>
      <c r="AN207">
        <v>1</v>
      </c>
      <c r="AO207">
        <v>3</v>
      </c>
      <c r="AP207">
        <v>1.092727</v>
      </c>
      <c r="AQ207">
        <v>3000</v>
      </c>
      <c r="AR207" t="s">
        <v>504</v>
      </c>
      <c r="AS207">
        <v>9834.5429999999997</v>
      </c>
      <c r="AT207">
        <v>919.90711639914696</v>
      </c>
      <c r="AV207">
        <v>1</v>
      </c>
      <c r="AW207">
        <v>3</v>
      </c>
      <c r="AX207">
        <v>1.1255088100000001</v>
      </c>
      <c r="AY207">
        <v>3000</v>
      </c>
      <c r="AZ207" t="s">
        <v>504</v>
      </c>
      <c r="BA207">
        <v>10129.57929</v>
      </c>
      <c r="BB207">
        <v>947.50432989112142</v>
      </c>
      <c r="BD207" s="142">
        <v>4469.471161185319</v>
      </c>
    </row>
    <row r="208" spans="1:56" x14ac:dyDescent="0.3">
      <c r="A208" s="137" t="s">
        <v>497</v>
      </c>
      <c r="B208" s="137" t="s">
        <v>498</v>
      </c>
      <c r="C208" t="s">
        <v>499</v>
      </c>
      <c r="D208" t="s">
        <v>156</v>
      </c>
      <c r="E208" t="s">
        <v>183</v>
      </c>
      <c r="F208" t="s">
        <v>178</v>
      </c>
      <c r="G208" t="s">
        <v>161</v>
      </c>
      <c r="H208" t="s">
        <v>162</v>
      </c>
      <c r="I208" t="s">
        <v>241</v>
      </c>
      <c r="J208" t="s">
        <v>603</v>
      </c>
      <c r="K208">
        <v>623200</v>
      </c>
      <c r="L208" t="s">
        <v>562</v>
      </c>
      <c r="N208" t="s">
        <v>605</v>
      </c>
      <c r="O208" t="s">
        <v>559</v>
      </c>
      <c r="Q208">
        <v>1</v>
      </c>
      <c r="R208">
        <v>3</v>
      </c>
      <c r="S208">
        <v>1000</v>
      </c>
      <c r="T208" t="s">
        <v>504</v>
      </c>
      <c r="U208">
        <v>3000</v>
      </c>
      <c r="V208">
        <v>280.6151083174318</v>
      </c>
      <c r="X208">
        <v>1</v>
      </c>
      <c r="Y208">
        <v>3</v>
      </c>
      <c r="Z208">
        <v>1.03</v>
      </c>
      <c r="AA208">
        <v>1000</v>
      </c>
      <c r="AB208" t="s">
        <v>504</v>
      </c>
      <c r="AC208">
        <v>3090</v>
      </c>
      <c r="AD208">
        <v>289.0335615669548</v>
      </c>
      <c r="AF208">
        <v>1</v>
      </c>
      <c r="AG208">
        <v>3</v>
      </c>
      <c r="AH208">
        <v>1.0609</v>
      </c>
      <c r="AI208">
        <v>1000</v>
      </c>
      <c r="AJ208" t="s">
        <v>504</v>
      </c>
      <c r="AK208">
        <v>3182.7</v>
      </c>
      <c r="AL208">
        <v>297.70456841396339</v>
      </c>
      <c r="AN208">
        <v>1</v>
      </c>
      <c r="AO208">
        <v>3</v>
      </c>
      <c r="AP208">
        <v>1.092727</v>
      </c>
      <c r="AQ208">
        <v>1000</v>
      </c>
      <c r="AR208" t="s">
        <v>504</v>
      </c>
      <c r="AS208">
        <v>3278.181</v>
      </c>
      <c r="AT208">
        <v>306.63570546638232</v>
      </c>
      <c r="AV208">
        <v>1</v>
      </c>
      <c r="AW208">
        <v>3</v>
      </c>
      <c r="AX208">
        <v>1.1255088100000001</v>
      </c>
      <c r="AY208">
        <v>1000</v>
      </c>
      <c r="AZ208" t="s">
        <v>504</v>
      </c>
      <c r="BA208">
        <v>3376.5264300000003</v>
      </c>
      <c r="BB208">
        <v>315.83477663037382</v>
      </c>
      <c r="BD208" s="142">
        <v>1489.8237203951062</v>
      </c>
    </row>
    <row r="209" spans="1:56" x14ac:dyDescent="0.3">
      <c r="A209" s="137" t="s">
        <v>497</v>
      </c>
      <c r="B209" s="137" t="s">
        <v>498</v>
      </c>
      <c r="C209" t="s">
        <v>499</v>
      </c>
      <c r="D209" t="s">
        <v>156</v>
      </c>
      <c r="E209" t="s">
        <v>183</v>
      </c>
      <c r="F209" t="s">
        <v>178</v>
      </c>
      <c r="G209" t="s">
        <v>161</v>
      </c>
      <c r="H209" t="s">
        <v>162</v>
      </c>
      <c r="I209" t="s">
        <v>606</v>
      </c>
      <c r="J209" t="s">
        <v>607</v>
      </c>
      <c r="K209">
        <v>614500</v>
      </c>
      <c r="L209" t="s">
        <v>557</v>
      </c>
      <c r="N209" t="s">
        <v>588</v>
      </c>
      <c r="O209" t="s">
        <v>559</v>
      </c>
      <c r="Q209">
        <v>1</v>
      </c>
      <c r="R209">
        <v>15</v>
      </c>
      <c r="S209">
        <v>50</v>
      </c>
      <c r="T209" t="s">
        <v>504</v>
      </c>
      <c r="U209">
        <v>750</v>
      </c>
      <c r="V209">
        <v>70.153777079357951</v>
      </c>
      <c r="Z209">
        <v>1.03</v>
      </c>
      <c r="AB209" t="s">
        <v>504</v>
      </c>
      <c r="AC209">
        <v>0</v>
      </c>
      <c r="AD209">
        <v>0</v>
      </c>
      <c r="AH209">
        <v>1.0609</v>
      </c>
      <c r="AJ209" t="s">
        <v>504</v>
      </c>
      <c r="AK209">
        <v>0</v>
      </c>
      <c r="AL209">
        <v>0</v>
      </c>
      <c r="AP209">
        <v>1.092727</v>
      </c>
      <c r="AR209" t="s">
        <v>504</v>
      </c>
      <c r="AS209">
        <v>0</v>
      </c>
      <c r="AT209">
        <v>0</v>
      </c>
      <c r="AX209">
        <v>1.1255088100000001</v>
      </c>
      <c r="AZ209" t="s">
        <v>504</v>
      </c>
      <c r="BA209">
        <v>0</v>
      </c>
      <c r="BB209">
        <v>0</v>
      </c>
      <c r="BD209" s="142">
        <v>70.153777079357951</v>
      </c>
    </row>
    <row r="210" spans="1:56" x14ac:dyDescent="0.3">
      <c r="A210" s="137" t="s">
        <v>497</v>
      </c>
      <c r="B210" s="137" t="s">
        <v>498</v>
      </c>
      <c r="C210" t="s">
        <v>499</v>
      </c>
      <c r="D210" t="s">
        <v>156</v>
      </c>
      <c r="E210" t="s">
        <v>183</v>
      </c>
      <c r="F210" t="s">
        <v>178</v>
      </c>
      <c r="G210" t="s">
        <v>161</v>
      </c>
      <c r="H210" t="s">
        <v>162</v>
      </c>
      <c r="I210" t="s">
        <v>606</v>
      </c>
      <c r="J210" t="s">
        <v>607</v>
      </c>
      <c r="K210">
        <v>616500</v>
      </c>
      <c r="L210" t="s">
        <v>526</v>
      </c>
      <c r="N210" t="s">
        <v>571</v>
      </c>
      <c r="O210" t="s">
        <v>559</v>
      </c>
      <c r="Q210">
        <v>1</v>
      </c>
      <c r="R210">
        <v>2</v>
      </c>
      <c r="S210">
        <v>500</v>
      </c>
      <c r="T210" t="s">
        <v>504</v>
      </c>
      <c r="U210">
        <v>1000</v>
      </c>
      <c r="V210">
        <v>93.538369439143935</v>
      </c>
      <c r="Z210">
        <v>1.03</v>
      </c>
      <c r="AB210" t="s">
        <v>504</v>
      </c>
      <c r="AC210">
        <v>0</v>
      </c>
      <c r="AD210">
        <v>0</v>
      </c>
      <c r="AH210">
        <v>1.0609</v>
      </c>
      <c r="AJ210" t="s">
        <v>504</v>
      </c>
      <c r="AK210">
        <v>0</v>
      </c>
      <c r="AL210">
        <v>0</v>
      </c>
      <c r="AP210">
        <v>1.092727</v>
      </c>
      <c r="AR210" t="s">
        <v>504</v>
      </c>
      <c r="AS210">
        <v>0</v>
      </c>
      <c r="AT210">
        <v>0</v>
      </c>
      <c r="AX210">
        <v>1.1255088100000001</v>
      </c>
      <c r="AZ210" t="s">
        <v>504</v>
      </c>
      <c r="BA210">
        <v>0</v>
      </c>
      <c r="BB210">
        <v>0</v>
      </c>
      <c r="BD210" s="142">
        <v>93.538369439143935</v>
      </c>
    </row>
    <row r="211" spans="1:56" x14ac:dyDescent="0.3">
      <c r="A211" s="137" t="s">
        <v>497</v>
      </c>
      <c r="B211" s="137" t="s">
        <v>498</v>
      </c>
      <c r="C211" t="s">
        <v>499</v>
      </c>
      <c r="D211" t="s">
        <v>156</v>
      </c>
      <c r="E211" t="s">
        <v>183</v>
      </c>
      <c r="F211" t="s">
        <v>178</v>
      </c>
      <c r="G211" t="s">
        <v>161</v>
      </c>
      <c r="H211" t="s">
        <v>162</v>
      </c>
      <c r="I211" t="s">
        <v>608</v>
      </c>
      <c r="J211" t="s">
        <v>609</v>
      </c>
      <c r="K211">
        <v>617000</v>
      </c>
      <c r="L211" t="s">
        <v>564</v>
      </c>
      <c r="N211" t="s">
        <v>610</v>
      </c>
      <c r="O211" t="s">
        <v>559</v>
      </c>
      <c r="Q211">
        <v>1</v>
      </c>
      <c r="R211">
        <v>3</v>
      </c>
      <c r="S211">
        <v>2000</v>
      </c>
      <c r="T211" t="s">
        <v>504</v>
      </c>
      <c r="U211">
        <v>6000</v>
      </c>
      <c r="V211">
        <v>561.23021663486361</v>
      </c>
      <c r="Z211">
        <v>1.03</v>
      </c>
      <c r="AB211" t="s">
        <v>504</v>
      </c>
      <c r="AC211">
        <v>0</v>
      </c>
      <c r="AD211">
        <v>0</v>
      </c>
      <c r="AH211">
        <v>1.0609</v>
      </c>
      <c r="AJ211" t="s">
        <v>504</v>
      </c>
      <c r="AK211">
        <v>0</v>
      </c>
      <c r="AL211">
        <v>0</v>
      </c>
      <c r="AP211">
        <v>1.092727</v>
      </c>
      <c r="AR211" t="s">
        <v>504</v>
      </c>
      <c r="AS211">
        <v>0</v>
      </c>
      <c r="AT211">
        <v>0</v>
      </c>
      <c r="AX211">
        <v>1.1255088100000001</v>
      </c>
      <c r="AZ211" t="s">
        <v>504</v>
      </c>
      <c r="BA211">
        <v>0</v>
      </c>
      <c r="BB211">
        <v>0</v>
      </c>
      <c r="BD211" s="142">
        <v>561.23021663486361</v>
      </c>
    </row>
    <row r="212" spans="1:56" x14ac:dyDescent="0.3">
      <c r="A212" s="137" t="s">
        <v>497</v>
      </c>
      <c r="B212" s="137" t="s">
        <v>498</v>
      </c>
      <c r="C212" t="s">
        <v>499</v>
      </c>
      <c r="D212" t="s">
        <v>156</v>
      </c>
      <c r="E212" t="s">
        <v>183</v>
      </c>
      <c r="F212" t="s">
        <v>178</v>
      </c>
      <c r="G212" t="s">
        <v>161</v>
      </c>
      <c r="H212" t="s">
        <v>162</v>
      </c>
      <c r="I212" t="s">
        <v>608</v>
      </c>
      <c r="J212" t="s">
        <v>609</v>
      </c>
      <c r="K212">
        <v>614500</v>
      </c>
      <c r="L212" t="s">
        <v>557</v>
      </c>
      <c r="N212" t="s">
        <v>611</v>
      </c>
      <c r="O212" t="s">
        <v>559</v>
      </c>
      <c r="Q212">
        <v>3</v>
      </c>
      <c r="R212">
        <v>20</v>
      </c>
      <c r="S212">
        <v>30</v>
      </c>
      <c r="T212" t="s">
        <v>504</v>
      </c>
      <c r="U212">
        <v>1800</v>
      </c>
      <c r="V212">
        <v>168.36906499045909</v>
      </c>
      <c r="Z212">
        <v>1.03</v>
      </c>
      <c r="AB212" t="s">
        <v>504</v>
      </c>
      <c r="AC212">
        <v>0</v>
      </c>
      <c r="AD212">
        <v>0</v>
      </c>
      <c r="AH212">
        <v>1.0609</v>
      </c>
      <c r="AJ212" t="s">
        <v>504</v>
      </c>
      <c r="AK212">
        <v>0</v>
      </c>
      <c r="AL212">
        <v>0</v>
      </c>
      <c r="AP212">
        <v>1.092727</v>
      </c>
      <c r="AR212" t="s">
        <v>504</v>
      </c>
      <c r="AS212">
        <v>0</v>
      </c>
      <c r="AT212">
        <v>0</v>
      </c>
      <c r="AX212">
        <v>1.1255088100000001</v>
      </c>
      <c r="AZ212" t="s">
        <v>504</v>
      </c>
      <c r="BA212">
        <v>0</v>
      </c>
      <c r="BB212">
        <v>0</v>
      </c>
      <c r="BD212" s="142">
        <v>168.36906499045909</v>
      </c>
    </row>
    <row r="213" spans="1:56" x14ac:dyDescent="0.3">
      <c r="A213" s="137" t="s">
        <v>497</v>
      </c>
      <c r="B213" s="137" t="s">
        <v>498</v>
      </c>
      <c r="C213" t="s">
        <v>499</v>
      </c>
      <c r="D213" t="s">
        <v>156</v>
      </c>
      <c r="E213" t="s">
        <v>183</v>
      </c>
      <c r="F213" t="s">
        <v>178</v>
      </c>
      <c r="G213" t="s">
        <v>161</v>
      </c>
      <c r="H213" t="s">
        <v>162</v>
      </c>
      <c r="I213" t="s">
        <v>608</v>
      </c>
      <c r="J213" t="s">
        <v>609</v>
      </c>
      <c r="K213">
        <v>612200</v>
      </c>
      <c r="L213" t="s">
        <v>541</v>
      </c>
      <c r="N213" t="s">
        <v>612</v>
      </c>
      <c r="O213" t="s">
        <v>559</v>
      </c>
      <c r="Q213">
        <v>3</v>
      </c>
      <c r="R213">
        <v>22</v>
      </c>
      <c r="S213">
        <v>100</v>
      </c>
      <c r="T213" t="s">
        <v>504</v>
      </c>
      <c r="U213">
        <v>6600</v>
      </c>
      <c r="V213">
        <v>617.35323829834999</v>
      </c>
      <c r="Z213">
        <v>1.03</v>
      </c>
      <c r="AB213" t="s">
        <v>504</v>
      </c>
      <c r="AC213">
        <v>0</v>
      </c>
      <c r="AD213">
        <v>0</v>
      </c>
      <c r="AH213">
        <v>1.0609</v>
      </c>
      <c r="AJ213" t="s">
        <v>504</v>
      </c>
      <c r="AK213">
        <v>0</v>
      </c>
      <c r="AL213">
        <v>0</v>
      </c>
      <c r="AP213">
        <v>1.092727</v>
      </c>
      <c r="AR213" t="s">
        <v>504</v>
      </c>
      <c r="AS213">
        <v>0</v>
      </c>
      <c r="AT213">
        <v>0</v>
      </c>
      <c r="AX213">
        <v>1.1255088100000001</v>
      </c>
      <c r="AZ213" t="s">
        <v>504</v>
      </c>
      <c r="BA213">
        <v>0</v>
      </c>
      <c r="BB213">
        <v>0</v>
      </c>
      <c r="BD213" s="142">
        <v>617.35323829834999</v>
      </c>
    </row>
    <row r="214" spans="1:56" x14ac:dyDescent="0.3">
      <c r="A214" s="137" t="s">
        <v>497</v>
      </c>
      <c r="B214" s="137" t="s">
        <v>498</v>
      </c>
      <c r="C214" t="s">
        <v>499</v>
      </c>
      <c r="D214" t="s">
        <v>156</v>
      </c>
      <c r="E214" t="s">
        <v>183</v>
      </c>
      <c r="F214" t="s">
        <v>178</v>
      </c>
      <c r="G214" t="s">
        <v>161</v>
      </c>
      <c r="H214" t="s">
        <v>162</v>
      </c>
      <c r="I214" t="s">
        <v>608</v>
      </c>
      <c r="J214" t="s">
        <v>609</v>
      </c>
      <c r="K214">
        <v>623200</v>
      </c>
      <c r="L214" t="s">
        <v>562</v>
      </c>
      <c r="N214" t="s">
        <v>605</v>
      </c>
      <c r="O214" t="s">
        <v>559</v>
      </c>
      <c r="Q214">
        <v>3</v>
      </c>
      <c r="R214">
        <v>20</v>
      </c>
      <c r="S214">
        <v>50</v>
      </c>
      <c r="T214" t="s">
        <v>504</v>
      </c>
      <c r="U214">
        <v>3000</v>
      </c>
      <c r="V214">
        <v>280.6151083174318</v>
      </c>
      <c r="Z214">
        <v>1.03</v>
      </c>
      <c r="AB214" t="s">
        <v>504</v>
      </c>
      <c r="AC214">
        <v>0</v>
      </c>
      <c r="AD214">
        <v>0</v>
      </c>
      <c r="AH214">
        <v>1.0609</v>
      </c>
      <c r="AJ214" t="s">
        <v>504</v>
      </c>
      <c r="AK214">
        <v>0</v>
      </c>
      <c r="AL214">
        <v>0</v>
      </c>
      <c r="AP214">
        <v>1.092727</v>
      </c>
      <c r="AR214" t="s">
        <v>504</v>
      </c>
      <c r="AS214">
        <v>0</v>
      </c>
      <c r="AT214">
        <v>0</v>
      </c>
      <c r="AX214">
        <v>1.1255088100000001</v>
      </c>
      <c r="AZ214" t="s">
        <v>504</v>
      </c>
      <c r="BA214">
        <v>0</v>
      </c>
      <c r="BB214">
        <v>0</v>
      </c>
      <c r="BD214" s="142">
        <v>280.6151083174318</v>
      </c>
    </row>
    <row r="215" spans="1:56" x14ac:dyDescent="0.3">
      <c r="A215" s="137" t="s">
        <v>497</v>
      </c>
      <c r="B215" s="137" t="s">
        <v>498</v>
      </c>
      <c r="C215" t="s">
        <v>499</v>
      </c>
      <c r="D215" t="s">
        <v>156</v>
      </c>
      <c r="E215" t="s">
        <v>183</v>
      </c>
      <c r="F215" t="s">
        <v>178</v>
      </c>
      <c r="G215" t="s">
        <v>161</v>
      </c>
      <c r="H215" t="s">
        <v>162</v>
      </c>
      <c r="I215" t="s">
        <v>613</v>
      </c>
      <c r="J215" t="s">
        <v>614</v>
      </c>
      <c r="K215">
        <v>614500</v>
      </c>
      <c r="L215" t="s">
        <v>557</v>
      </c>
      <c r="N215" t="s">
        <v>615</v>
      </c>
      <c r="O215" t="s">
        <v>559</v>
      </c>
      <c r="Q215">
        <v>1</v>
      </c>
      <c r="R215">
        <v>3</v>
      </c>
      <c r="S215">
        <v>3000</v>
      </c>
      <c r="T215" t="s">
        <v>504</v>
      </c>
      <c r="U215">
        <v>9000</v>
      </c>
      <c r="V215">
        <v>841.84532495229553</v>
      </c>
      <c r="Z215">
        <v>1.03</v>
      </c>
      <c r="AB215" t="s">
        <v>504</v>
      </c>
      <c r="AC215">
        <v>0</v>
      </c>
      <c r="AD215">
        <v>0</v>
      </c>
      <c r="AH215">
        <v>1.0609</v>
      </c>
      <c r="AJ215" t="s">
        <v>504</v>
      </c>
      <c r="AK215">
        <v>0</v>
      </c>
      <c r="AL215">
        <v>0</v>
      </c>
      <c r="AP215">
        <v>1.092727</v>
      </c>
      <c r="AR215" t="s">
        <v>504</v>
      </c>
      <c r="AS215">
        <v>0</v>
      </c>
      <c r="AT215">
        <v>0</v>
      </c>
      <c r="AX215">
        <v>1.1255088100000001</v>
      </c>
      <c r="AZ215" t="s">
        <v>504</v>
      </c>
      <c r="BA215">
        <v>0</v>
      </c>
      <c r="BB215">
        <v>0</v>
      </c>
      <c r="BD215" s="142">
        <v>841.84532495229553</v>
      </c>
    </row>
    <row r="216" spans="1:56" x14ac:dyDescent="0.3">
      <c r="A216" s="137" t="s">
        <v>497</v>
      </c>
      <c r="B216" s="137" t="s">
        <v>498</v>
      </c>
      <c r="C216" t="s">
        <v>499</v>
      </c>
      <c r="D216" t="s">
        <v>156</v>
      </c>
      <c r="E216" t="s">
        <v>183</v>
      </c>
      <c r="F216" t="s">
        <v>178</v>
      </c>
      <c r="G216" t="s">
        <v>161</v>
      </c>
      <c r="H216" t="s">
        <v>162</v>
      </c>
      <c r="I216" t="s">
        <v>613</v>
      </c>
      <c r="J216" t="s">
        <v>614</v>
      </c>
      <c r="K216">
        <v>623200</v>
      </c>
      <c r="L216" t="s">
        <v>562</v>
      </c>
      <c r="N216" t="s">
        <v>605</v>
      </c>
      <c r="O216" t="s">
        <v>559</v>
      </c>
      <c r="Q216">
        <v>1</v>
      </c>
      <c r="R216">
        <v>3</v>
      </c>
      <c r="S216">
        <v>1000</v>
      </c>
      <c r="T216" t="s">
        <v>504</v>
      </c>
      <c r="U216">
        <v>3000</v>
      </c>
      <c r="V216">
        <v>280.6151083174318</v>
      </c>
      <c r="Z216">
        <v>1.03</v>
      </c>
      <c r="AB216" t="s">
        <v>504</v>
      </c>
      <c r="AC216">
        <v>0</v>
      </c>
      <c r="AD216">
        <v>0</v>
      </c>
      <c r="AH216">
        <v>1.0609</v>
      </c>
      <c r="AJ216" t="s">
        <v>504</v>
      </c>
      <c r="AK216">
        <v>0</v>
      </c>
      <c r="AL216">
        <v>0</v>
      </c>
      <c r="AP216">
        <v>1.092727</v>
      </c>
      <c r="AR216" t="s">
        <v>504</v>
      </c>
      <c r="AS216">
        <v>0</v>
      </c>
      <c r="AT216">
        <v>0</v>
      </c>
      <c r="AX216">
        <v>1.1255088100000001</v>
      </c>
      <c r="AZ216" t="s">
        <v>504</v>
      </c>
      <c r="BA216">
        <v>0</v>
      </c>
      <c r="BB216">
        <v>0</v>
      </c>
      <c r="BD216" s="142">
        <v>280.6151083174318</v>
      </c>
    </row>
    <row r="217" spans="1:56" x14ac:dyDescent="0.3">
      <c r="A217" s="137" t="s">
        <v>497</v>
      </c>
      <c r="B217" s="137" t="s">
        <v>498</v>
      </c>
      <c r="C217" t="s">
        <v>499</v>
      </c>
      <c r="D217" t="s">
        <v>156</v>
      </c>
      <c r="E217" t="s">
        <v>183</v>
      </c>
      <c r="F217" t="s">
        <v>180</v>
      </c>
      <c r="G217" t="s">
        <v>164</v>
      </c>
      <c r="H217" t="s">
        <v>238</v>
      </c>
      <c r="I217" t="s">
        <v>616</v>
      </c>
      <c r="J217" t="s">
        <v>617</v>
      </c>
      <c r="K217">
        <v>601008</v>
      </c>
      <c r="L217" t="s">
        <v>618</v>
      </c>
      <c r="N217" t="s">
        <v>619</v>
      </c>
      <c r="O217" t="s">
        <v>559</v>
      </c>
      <c r="Q217">
        <v>1</v>
      </c>
      <c r="R217">
        <v>3</v>
      </c>
      <c r="S217">
        <v>36000</v>
      </c>
      <c r="T217" t="s">
        <v>504</v>
      </c>
      <c r="U217">
        <v>108000</v>
      </c>
      <c r="V217">
        <v>10102.143899427545</v>
      </c>
      <c r="X217">
        <v>1</v>
      </c>
      <c r="Y217">
        <v>5</v>
      </c>
      <c r="Z217">
        <v>1.03</v>
      </c>
      <c r="AA217">
        <v>36000</v>
      </c>
      <c r="AB217" t="s">
        <v>504</v>
      </c>
      <c r="AC217">
        <v>185400</v>
      </c>
      <c r="AD217">
        <v>17342.013694017285</v>
      </c>
      <c r="AF217">
        <v>1</v>
      </c>
      <c r="AG217">
        <v>5</v>
      </c>
      <c r="AH217">
        <v>1.0609</v>
      </c>
      <c r="AI217">
        <v>36000</v>
      </c>
      <c r="AJ217" t="s">
        <v>504</v>
      </c>
      <c r="AK217">
        <v>190962</v>
      </c>
      <c r="AL217">
        <v>17862.274104837805</v>
      </c>
      <c r="AN217">
        <v>1</v>
      </c>
      <c r="AO217">
        <v>3</v>
      </c>
      <c r="AP217">
        <v>1.092727</v>
      </c>
      <c r="AQ217">
        <v>36000</v>
      </c>
      <c r="AR217" t="s">
        <v>504</v>
      </c>
      <c r="AS217">
        <v>118014.516</v>
      </c>
      <c r="AT217">
        <v>11038.885396789765</v>
      </c>
      <c r="AV217">
        <v>1</v>
      </c>
      <c r="AW217">
        <v>3</v>
      </c>
      <c r="AX217">
        <v>1.1255088100000001</v>
      </c>
      <c r="AY217">
        <v>36000</v>
      </c>
      <c r="AZ217" t="s">
        <v>504</v>
      </c>
      <c r="BA217">
        <v>121554.95148</v>
      </c>
      <c r="BB217">
        <v>11370.051958693457</v>
      </c>
      <c r="BD217" s="142">
        <v>67715.36905376584</v>
      </c>
    </row>
    <row r="218" spans="1:56" x14ac:dyDescent="0.3">
      <c r="A218" s="137" t="s">
        <v>497</v>
      </c>
      <c r="B218" s="137" t="s">
        <v>498</v>
      </c>
      <c r="C218" t="s">
        <v>499</v>
      </c>
      <c r="D218" t="s">
        <v>156</v>
      </c>
      <c r="E218" t="s">
        <v>183</v>
      </c>
      <c r="F218" t="s">
        <v>178</v>
      </c>
      <c r="G218" t="s">
        <v>161</v>
      </c>
      <c r="H218" t="s">
        <v>162</v>
      </c>
      <c r="I218" t="s">
        <v>616</v>
      </c>
      <c r="J218" t="s">
        <v>617</v>
      </c>
      <c r="K218">
        <v>601009</v>
      </c>
      <c r="L218" t="s">
        <v>597</v>
      </c>
      <c r="N218" t="s">
        <v>620</v>
      </c>
      <c r="O218" t="s">
        <v>559</v>
      </c>
      <c r="Q218">
        <v>1</v>
      </c>
      <c r="R218">
        <v>5</v>
      </c>
      <c r="S218">
        <v>5000</v>
      </c>
      <c r="T218" t="s">
        <v>504</v>
      </c>
      <c r="U218">
        <v>25000</v>
      </c>
      <c r="V218">
        <v>2338.4592359785984</v>
      </c>
      <c r="X218">
        <v>1</v>
      </c>
      <c r="Y218">
        <v>5</v>
      </c>
      <c r="Z218">
        <v>1.03</v>
      </c>
      <c r="AA218">
        <v>5000</v>
      </c>
      <c r="AB218" t="s">
        <v>504</v>
      </c>
      <c r="AC218">
        <v>25750</v>
      </c>
      <c r="AD218">
        <v>2408.6130130579563</v>
      </c>
      <c r="AF218">
        <v>1</v>
      </c>
      <c r="AG218">
        <v>5</v>
      </c>
      <c r="AH218">
        <v>1.0609</v>
      </c>
      <c r="AI218">
        <v>5000</v>
      </c>
      <c r="AJ218" t="s">
        <v>504</v>
      </c>
      <c r="AK218">
        <v>26522.5</v>
      </c>
      <c r="AL218">
        <v>2480.8714034496952</v>
      </c>
      <c r="AN218">
        <v>1</v>
      </c>
      <c r="AO218">
        <v>5</v>
      </c>
      <c r="AP218">
        <v>1.092727</v>
      </c>
      <c r="AQ218">
        <v>5000</v>
      </c>
      <c r="AR218" t="s">
        <v>504</v>
      </c>
      <c r="AS218">
        <v>27318.174999999999</v>
      </c>
      <c r="AT218">
        <v>2555.297545553186</v>
      </c>
      <c r="AV218">
        <v>1</v>
      </c>
      <c r="AW218">
        <v>5</v>
      </c>
      <c r="AX218">
        <v>1.1255088100000001</v>
      </c>
      <c r="AY218">
        <v>5000</v>
      </c>
      <c r="AZ218" t="s">
        <v>504</v>
      </c>
      <c r="BA218">
        <v>28137.720250000006</v>
      </c>
      <c r="BB218">
        <v>2631.956471919782</v>
      </c>
      <c r="BD218" s="142">
        <v>12415.197669959218</v>
      </c>
    </row>
    <row r="219" spans="1:56" x14ac:dyDescent="0.3">
      <c r="A219" s="137" t="s">
        <v>497</v>
      </c>
      <c r="B219" s="137" t="s">
        <v>498</v>
      </c>
      <c r="C219" t="s">
        <v>499</v>
      </c>
      <c r="D219" t="s">
        <v>156</v>
      </c>
      <c r="E219" t="s">
        <v>183</v>
      </c>
      <c r="F219" t="s">
        <v>178</v>
      </c>
      <c r="G219" t="s">
        <v>161</v>
      </c>
      <c r="H219" t="s">
        <v>162</v>
      </c>
      <c r="I219" t="s">
        <v>239</v>
      </c>
      <c r="J219" t="s">
        <v>621</v>
      </c>
      <c r="K219">
        <v>601009</v>
      </c>
      <c r="L219" t="s">
        <v>597</v>
      </c>
      <c r="N219" t="s">
        <v>622</v>
      </c>
      <c r="O219" t="s">
        <v>559</v>
      </c>
      <c r="Q219">
        <v>1</v>
      </c>
      <c r="R219">
        <v>5</v>
      </c>
      <c r="S219">
        <v>3000</v>
      </c>
      <c r="T219" t="s">
        <v>504</v>
      </c>
      <c r="U219">
        <v>15000</v>
      </c>
      <c r="V219">
        <v>1403.075541587159</v>
      </c>
      <c r="X219">
        <v>1</v>
      </c>
      <c r="Y219">
        <v>5</v>
      </c>
      <c r="Z219">
        <v>1.03</v>
      </c>
      <c r="AA219">
        <v>3000</v>
      </c>
      <c r="AB219" t="s">
        <v>504</v>
      </c>
      <c r="AC219">
        <v>15450.000000000002</v>
      </c>
      <c r="AD219">
        <v>1445.1678078347741</v>
      </c>
      <c r="AF219">
        <v>1</v>
      </c>
      <c r="AG219">
        <v>5</v>
      </c>
      <c r="AH219">
        <v>1.0609</v>
      </c>
      <c r="AI219">
        <v>3000</v>
      </c>
      <c r="AJ219" t="s">
        <v>504</v>
      </c>
      <c r="AK219">
        <v>15913.5</v>
      </c>
      <c r="AL219">
        <v>1488.5228420698172</v>
      </c>
      <c r="AN219">
        <v>1</v>
      </c>
      <c r="AO219">
        <v>5</v>
      </c>
      <c r="AP219">
        <v>1.092727</v>
      </c>
      <c r="AQ219">
        <v>3000</v>
      </c>
      <c r="AR219" t="s">
        <v>504</v>
      </c>
      <c r="AS219">
        <v>16390.904999999999</v>
      </c>
      <c r="AT219">
        <v>1533.1785273319115</v>
      </c>
      <c r="AV219">
        <v>1</v>
      </c>
      <c r="AW219">
        <v>5</v>
      </c>
      <c r="AX219">
        <v>1.1255088100000001</v>
      </c>
      <c r="AY219">
        <v>3000</v>
      </c>
      <c r="AZ219" t="s">
        <v>504</v>
      </c>
      <c r="BA219">
        <v>16882.632150000001</v>
      </c>
      <c r="BB219">
        <v>1579.1738831518692</v>
      </c>
      <c r="BD219" s="142">
        <v>7449.1186019755314</v>
      </c>
    </row>
    <row r="220" spans="1:56" x14ac:dyDescent="0.3">
      <c r="A220" s="137" t="s">
        <v>497</v>
      </c>
      <c r="B220" s="137" t="s">
        <v>498</v>
      </c>
      <c r="C220" t="s">
        <v>499</v>
      </c>
      <c r="D220" t="s">
        <v>156</v>
      </c>
      <c r="E220" t="s">
        <v>183</v>
      </c>
      <c r="F220" t="s">
        <v>178</v>
      </c>
      <c r="G220" t="s">
        <v>161</v>
      </c>
      <c r="H220" t="s">
        <v>162</v>
      </c>
      <c r="I220" t="s">
        <v>171</v>
      </c>
      <c r="J220" t="s">
        <v>623</v>
      </c>
      <c r="K220">
        <v>614500</v>
      </c>
      <c r="L220" t="s">
        <v>557</v>
      </c>
      <c r="N220" t="s">
        <v>588</v>
      </c>
      <c r="O220" t="s">
        <v>559</v>
      </c>
      <c r="Q220">
        <v>1</v>
      </c>
      <c r="R220">
        <v>15</v>
      </c>
      <c r="S220">
        <v>50</v>
      </c>
      <c r="T220" t="s">
        <v>504</v>
      </c>
      <c r="U220">
        <v>750</v>
      </c>
      <c r="V220">
        <v>70.153777079357951</v>
      </c>
      <c r="Z220">
        <v>1.03</v>
      </c>
      <c r="AB220" t="s">
        <v>504</v>
      </c>
      <c r="AC220">
        <v>0</v>
      </c>
      <c r="AD220">
        <v>0</v>
      </c>
      <c r="AH220">
        <v>1.0609</v>
      </c>
      <c r="AJ220" t="s">
        <v>504</v>
      </c>
      <c r="AK220">
        <v>0</v>
      </c>
      <c r="AL220">
        <v>0</v>
      </c>
      <c r="AP220">
        <v>1.092727</v>
      </c>
      <c r="AR220" t="s">
        <v>504</v>
      </c>
      <c r="AS220">
        <v>0</v>
      </c>
      <c r="AT220">
        <v>0</v>
      </c>
      <c r="AX220">
        <v>1.1255088100000001</v>
      </c>
      <c r="AZ220" t="s">
        <v>504</v>
      </c>
      <c r="BA220">
        <v>0</v>
      </c>
      <c r="BB220">
        <v>0</v>
      </c>
      <c r="BD220" s="142">
        <v>70.153777079357951</v>
      </c>
    </row>
    <row r="221" spans="1:56" x14ac:dyDescent="0.3">
      <c r="A221" s="137" t="s">
        <v>497</v>
      </c>
      <c r="B221" s="137" t="s">
        <v>498</v>
      </c>
      <c r="C221" t="s">
        <v>499</v>
      </c>
      <c r="D221" t="s">
        <v>156</v>
      </c>
      <c r="E221" t="s">
        <v>183</v>
      </c>
      <c r="F221" t="s">
        <v>178</v>
      </c>
      <c r="G221" t="s">
        <v>161</v>
      </c>
      <c r="H221" t="s">
        <v>162</v>
      </c>
      <c r="I221" t="s">
        <v>171</v>
      </c>
      <c r="J221" t="s">
        <v>623</v>
      </c>
      <c r="K221">
        <v>616500</v>
      </c>
      <c r="L221" t="s">
        <v>526</v>
      </c>
      <c r="N221" t="s">
        <v>571</v>
      </c>
      <c r="O221" t="s">
        <v>559</v>
      </c>
      <c r="Q221">
        <v>1</v>
      </c>
      <c r="R221">
        <v>2</v>
      </c>
      <c r="S221">
        <v>500</v>
      </c>
      <c r="T221" t="s">
        <v>504</v>
      </c>
      <c r="U221">
        <v>1000</v>
      </c>
      <c r="V221">
        <v>93.538369439143935</v>
      </c>
      <c r="Z221">
        <v>1.03</v>
      </c>
      <c r="AB221" t="s">
        <v>504</v>
      </c>
      <c r="AC221">
        <v>0</v>
      </c>
      <c r="AD221">
        <v>0</v>
      </c>
      <c r="AH221">
        <v>1.0609</v>
      </c>
      <c r="AJ221" t="s">
        <v>504</v>
      </c>
      <c r="AK221">
        <v>0</v>
      </c>
      <c r="AL221">
        <v>0</v>
      </c>
      <c r="AP221">
        <v>1.092727</v>
      </c>
      <c r="AR221" t="s">
        <v>504</v>
      </c>
      <c r="AS221">
        <v>0</v>
      </c>
      <c r="AT221">
        <v>0</v>
      </c>
      <c r="AX221">
        <v>1.1255088100000001</v>
      </c>
      <c r="AZ221" t="s">
        <v>504</v>
      </c>
      <c r="BA221">
        <v>0</v>
      </c>
      <c r="BB221">
        <v>0</v>
      </c>
      <c r="BD221" s="142">
        <v>93.538369439143935</v>
      </c>
    </row>
    <row r="222" spans="1:56" x14ac:dyDescent="0.3">
      <c r="A222" s="137" t="s">
        <v>497</v>
      </c>
      <c r="B222" s="137" t="s">
        <v>498</v>
      </c>
      <c r="C222" t="s">
        <v>499</v>
      </c>
      <c r="D222" t="s">
        <v>156</v>
      </c>
      <c r="E222" t="s">
        <v>183</v>
      </c>
      <c r="F222" t="s">
        <v>178</v>
      </c>
      <c r="G222" t="s">
        <v>161</v>
      </c>
      <c r="H222" t="s">
        <v>162</v>
      </c>
      <c r="I222" t="s">
        <v>172</v>
      </c>
      <c r="J222" t="s">
        <v>624</v>
      </c>
      <c r="K222">
        <v>617000</v>
      </c>
      <c r="L222" t="s">
        <v>564</v>
      </c>
      <c r="N222" t="s">
        <v>625</v>
      </c>
      <c r="O222" t="s">
        <v>559</v>
      </c>
      <c r="Q222">
        <v>3</v>
      </c>
      <c r="R222">
        <v>3</v>
      </c>
      <c r="S222">
        <v>4000</v>
      </c>
      <c r="T222" t="s">
        <v>504</v>
      </c>
      <c r="U222">
        <v>36000</v>
      </c>
      <c r="V222">
        <v>3367.3812998091821</v>
      </c>
      <c r="X222">
        <v>3</v>
      </c>
      <c r="Y222">
        <v>3</v>
      </c>
      <c r="Z222">
        <v>1.03</v>
      </c>
      <c r="AA222">
        <v>4000</v>
      </c>
      <c r="AB222" t="s">
        <v>504</v>
      </c>
      <c r="AC222">
        <v>37080</v>
      </c>
      <c r="AD222">
        <v>3468.4027388034574</v>
      </c>
      <c r="AF222">
        <v>3</v>
      </c>
      <c r="AG222">
        <v>3</v>
      </c>
      <c r="AH222">
        <v>1.0609</v>
      </c>
      <c r="AI222">
        <v>4000</v>
      </c>
      <c r="AJ222" t="s">
        <v>504</v>
      </c>
      <c r="AK222">
        <v>38192.400000000001</v>
      </c>
      <c r="AL222">
        <v>3572.4548209675613</v>
      </c>
      <c r="AN222">
        <v>3</v>
      </c>
      <c r="AO222">
        <v>3</v>
      </c>
      <c r="AP222">
        <v>1.092727</v>
      </c>
      <c r="AQ222">
        <v>4000</v>
      </c>
      <c r="AR222" t="s">
        <v>504</v>
      </c>
      <c r="AS222">
        <v>39338.171999999999</v>
      </c>
      <c r="AT222">
        <v>3679.6284655965878</v>
      </c>
      <c r="AV222">
        <v>3</v>
      </c>
      <c r="AW222">
        <v>3</v>
      </c>
      <c r="AX222">
        <v>1.1255088099999999</v>
      </c>
      <c r="AY222">
        <v>4000</v>
      </c>
      <c r="AZ222" t="s">
        <v>504</v>
      </c>
      <c r="BA222">
        <v>40518.317159999999</v>
      </c>
      <c r="BB222">
        <v>3790.0173195644857</v>
      </c>
      <c r="BD222" s="142">
        <v>17877.884644741276</v>
      </c>
    </row>
    <row r="223" spans="1:56" x14ac:dyDescent="0.3">
      <c r="A223" s="137" t="s">
        <v>497</v>
      </c>
      <c r="B223" s="137" t="s">
        <v>498</v>
      </c>
      <c r="C223" t="s">
        <v>499</v>
      </c>
      <c r="D223" t="s">
        <v>156</v>
      </c>
      <c r="E223" t="s">
        <v>183</v>
      </c>
      <c r="F223" t="s">
        <v>178</v>
      </c>
      <c r="G223" t="s">
        <v>161</v>
      </c>
      <c r="H223" t="s">
        <v>162</v>
      </c>
      <c r="I223" t="s">
        <v>172</v>
      </c>
      <c r="J223" t="s">
        <v>624</v>
      </c>
      <c r="K223">
        <v>612200</v>
      </c>
      <c r="L223" t="s">
        <v>541</v>
      </c>
      <c r="N223" t="s">
        <v>626</v>
      </c>
      <c r="O223" t="s">
        <v>559</v>
      </c>
      <c r="Q223">
        <v>3</v>
      </c>
      <c r="R223">
        <v>22</v>
      </c>
      <c r="S223">
        <v>30</v>
      </c>
      <c r="T223" t="s">
        <v>504</v>
      </c>
      <c r="U223">
        <v>1980</v>
      </c>
      <c r="V223">
        <v>185.205971489505</v>
      </c>
      <c r="X223">
        <v>3</v>
      </c>
      <c r="Y223">
        <v>22</v>
      </c>
      <c r="Z223">
        <v>1.03</v>
      </c>
      <c r="AA223">
        <v>30</v>
      </c>
      <c r="AB223" t="s">
        <v>504</v>
      </c>
      <c r="AC223">
        <v>2039.4</v>
      </c>
      <c r="AD223">
        <v>190.76215063419016</v>
      </c>
      <c r="AF223">
        <v>3</v>
      </c>
      <c r="AG223">
        <v>22</v>
      </c>
      <c r="AH223">
        <v>1.0609</v>
      </c>
      <c r="AI223">
        <v>30</v>
      </c>
      <c r="AJ223" t="s">
        <v>504</v>
      </c>
      <c r="AK223">
        <v>2100.5819999999999</v>
      </c>
      <c r="AL223">
        <v>196.48501515321584</v>
      </c>
      <c r="AN223">
        <v>3</v>
      </c>
      <c r="AO223">
        <v>22</v>
      </c>
      <c r="AP223">
        <v>1.092727</v>
      </c>
      <c r="AQ223">
        <v>30</v>
      </c>
      <c r="AR223" t="s">
        <v>504</v>
      </c>
      <c r="AS223">
        <v>2163.5994599999999</v>
      </c>
      <c r="AT223">
        <v>202.37956560781234</v>
      </c>
      <c r="AV223">
        <v>3</v>
      </c>
      <c r="AW223">
        <v>22</v>
      </c>
      <c r="AX223">
        <v>1.1255088099999999</v>
      </c>
      <c r="AY223">
        <v>30</v>
      </c>
      <c r="AZ223" t="s">
        <v>504</v>
      </c>
      <c r="BA223">
        <v>2228.5074437999997</v>
      </c>
      <c r="BB223">
        <v>208.45095257604669</v>
      </c>
      <c r="BD223" s="142">
        <v>983.28365546077009</v>
      </c>
    </row>
    <row r="224" spans="1:56" x14ac:dyDescent="0.3">
      <c r="A224" s="137" t="s">
        <v>497</v>
      </c>
      <c r="B224" s="137" t="s">
        <v>498</v>
      </c>
      <c r="C224" t="s">
        <v>499</v>
      </c>
      <c r="D224" t="s">
        <v>156</v>
      </c>
      <c r="E224" t="s">
        <v>183</v>
      </c>
      <c r="F224" t="s">
        <v>178</v>
      </c>
      <c r="G224" t="s">
        <v>161</v>
      </c>
      <c r="H224" t="s">
        <v>162</v>
      </c>
      <c r="I224" t="s">
        <v>172</v>
      </c>
      <c r="J224" t="s">
        <v>624</v>
      </c>
      <c r="K224">
        <v>614500</v>
      </c>
      <c r="L224" t="s">
        <v>557</v>
      </c>
      <c r="N224" t="s">
        <v>627</v>
      </c>
      <c r="O224" t="s">
        <v>559</v>
      </c>
      <c r="Q224">
        <v>3</v>
      </c>
      <c r="R224">
        <v>22</v>
      </c>
      <c r="S224">
        <v>150</v>
      </c>
      <c r="T224" t="s">
        <v>504</v>
      </c>
      <c r="U224">
        <v>9900</v>
      </c>
      <c r="V224">
        <v>926.02985744752505</v>
      </c>
      <c r="X224">
        <v>3</v>
      </c>
      <c r="Y224">
        <v>22</v>
      </c>
      <c r="Z224">
        <v>1.03</v>
      </c>
      <c r="AA224">
        <v>150</v>
      </c>
      <c r="AB224" t="s">
        <v>504</v>
      </c>
      <c r="AC224">
        <v>10197</v>
      </c>
      <c r="AD224">
        <v>953.81075317095076</v>
      </c>
      <c r="AF224">
        <v>3</v>
      </c>
      <c r="AG224">
        <v>22</v>
      </c>
      <c r="AH224">
        <v>1.0609</v>
      </c>
      <c r="AI224">
        <v>150</v>
      </c>
      <c r="AJ224" t="s">
        <v>504</v>
      </c>
      <c r="AK224">
        <v>10502.909999999998</v>
      </c>
      <c r="AL224">
        <v>982.42507576607909</v>
      </c>
      <c r="AN224">
        <v>3</v>
      </c>
      <c r="AO224">
        <v>22</v>
      </c>
      <c r="AP224">
        <v>1.092727</v>
      </c>
      <c r="AQ224">
        <v>150</v>
      </c>
      <c r="AR224" t="s">
        <v>504</v>
      </c>
      <c r="AS224">
        <v>10817.997299999999</v>
      </c>
      <c r="AT224">
        <v>1011.8978280390616</v>
      </c>
      <c r="AV224">
        <v>3</v>
      </c>
      <c r="AW224">
        <v>22</v>
      </c>
      <c r="AX224">
        <v>1.1255088100000001</v>
      </c>
      <c r="AY224">
        <v>150</v>
      </c>
      <c r="AZ224" t="s">
        <v>504</v>
      </c>
      <c r="BA224">
        <v>11142.537219000002</v>
      </c>
      <c r="BB224">
        <v>1042.2547628802338</v>
      </c>
      <c r="BD224" s="142">
        <v>4916.4182773038501</v>
      </c>
    </row>
    <row r="225" spans="1:56" x14ac:dyDescent="0.3">
      <c r="A225" s="137" t="s">
        <v>497</v>
      </c>
      <c r="B225" s="137" t="s">
        <v>498</v>
      </c>
      <c r="C225" t="s">
        <v>499</v>
      </c>
      <c r="D225" t="s">
        <v>156</v>
      </c>
      <c r="E225" t="s">
        <v>183</v>
      </c>
      <c r="F225" t="s">
        <v>178</v>
      </c>
      <c r="G225" t="s">
        <v>161</v>
      </c>
      <c r="H225" t="s">
        <v>162</v>
      </c>
      <c r="I225" t="s">
        <v>190</v>
      </c>
      <c r="J225" t="s">
        <v>628</v>
      </c>
      <c r="K225">
        <v>614500</v>
      </c>
      <c r="L225" t="s">
        <v>557</v>
      </c>
      <c r="N225" t="s">
        <v>615</v>
      </c>
      <c r="O225" t="s">
        <v>559</v>
      </c>
      <c r="T225" t="s">
        <v>504</v>
      </c>
      <c r="U225">
        <v>0</v>
      </c>
      <c r="V225">
        <v>0</v>
      </c>
      <c r="Z225">
        <v>1.03</v>
      </c>
      <c r="AB225" t="s">
        <v>504</v>
      </c>
      <c r="AC225">
        <v>0</v>
      </c>
      <c r="AD225">
        <v>0</v>
      </c>
      <c r="AH225">
        <v>1.0609</v>
      </c>
      <c r="AI225">
        <v>3000</v>
      </c>
      <c r="AJ225" t="s">
        <v>504</v>
      </c>
      <c r="AK225">
        <v>0</v>
      </c>
      <c r="AL225">
        <v>0</v>
      </c>
      <c r="AP225">
        <v>1.092727</v>
      </c>
      <c r="AR225" t="s">
        <v>504</v>
      </c>
      <c r="AS225">
        <v>0</v>
      </c>
      <c r="AT225">
        <v>0</v>
      </c>
      <c r="AX225">
        <v>1.1255088100000001</v>
      </c>
      <c r="AZ225" t="s">
        <v>504</v>
      </c>
      <c r="BA225">
        <v>0</v>
      </c>
      <c r="BB225">
        <v>0</v>
      </c>
      <c r="BD225" s="142">
        <v>0</v>
      </c>
    </row>
    <row r="226" spans="1:56" x14ac:dyDescent="0.3">
      <c r="A226" s="137" t="s">
        <v>497</v>
      </c>
      <c r="B226" s="137" t="s">
        <v>498</v>
      </c>
      <c r="C226" t="s">
        <v>499</v>
      </c>
      <c r="D226" t="s">
        <v>156</v>
      </c>
      <c r="E226" t="s">
        <v>183</v>
      </c>
      <c r="F226" t="s">
        <v>178</v>
      </c>
      <c r="G226" t="s">
        <v>161</v>
      </c>
      <c r="H226" t="s">
        <v>162</v>
      </c>
      <c r="I226" t="s">
        <v>190</v>
      </c>
      <c r="J226" t="s">
        <v>628</v>
      </c>
      <c r="K226">
        <v>623200</v>
      </c>
      <c r="L226" t="s">
        <v>562</v>
      </c>
      <c r="N226" t="s">
        <v>605</v>
      </c>
      <c r="O226" t="s">
        <v>559</v>
      </c>
      <c r="T226" t="s">
        <v>504</v>
      </c>
      <c r="U226">
        <v>0</v>
      </c>
      <c r="V226">
        <v>0</v>
      </c>
      <c r="Z226">
        <v>1.03</v>
      </c>
      <c r="AB226" t="s">
        <v>504</v>
      </c>
      <c r="AC226">
        <v>0</v>
      </c>
      <c r="AD226">
        <v>0</v>
      </c>
      <c r="AH226">
        <v>1.0609</v>
      </c>
      <c r="AI226">
        <v>1000</v>
      </c>
      <c r="AJ226" t="s">
        <v>504</v>
      </c>
      <c r="AK226">
        <v>0</v>
      </c>
      <c r="AL226">
        <v>0</v>
      </c>
      <c r="AP226">
        <v>1.092727</v>
      </c>
      <c r="AR226" t="s">
        <v>504</v>
      </c>
      <c r="AS226">
        <v>0</v>
      </c>
      <c r="AT226">
        <v>0</v>
      </c>
      <c r="AX226">
        <v>1.1255088100000001</v>
      </c>
      <c r="AZ226" t="s">
        <v>504</v>
      </c>
      <c r="BA226">
        <v>0</v>
      </c>
      <c r="BB226">
        <v>0</v>
      </c>
      <c r="BD226" s="142">
        <v>0</v>
      </c>
    </row>
    <row r="227" spans="1:56" x14ac:dyDescent="0.3">
      <c r="A227" s="137" t="s">
        <v>497</v>
      </c>
      <c r="B227" s="137" t="s">
        <v>498</v>
      </c>
      <c r="C227" t="s">
        <v>499</v>
      </c>
      <c r="D227" t="s">
        <v>156</v>
      </c>
      <c r="E227" t="s">
        <v>183</v>
      </c>
      <c r="F227" t="s">
        <v>178</v>
      </c>
      <c r="G227" t="s">
        <v>161</v>
      </c>
      <c r="H227" t="s">
        <v>162</v>
      </c>
      <c r="I227" t="s">
        <v>190</v>
      </c>
      <c r="J227" t="s">
        <v>628</v>
      </c>
      <c r="L227" t="s">
        <v>158</v>
      </c>
      <c r="O227" t="s">
        <v>559</v>
      </c>
      <c r="Q227">
        <v>1</v>
      </c>
      <c r="R227">
        <v>1</v>
      </c>
      <c r="T227" t="s">
        <v>504</v>
      </c>
      <c r="U227">
        <v>0</v>
      </c>
      <c r="V227">
        <v>0</v>
      </c>
      <c r="X227">
        <v>1</v>
      </c>
      <c r="Z227">
        <v>1.03</v>
      </c>
      <c r="AB227" t="s">
        <v>504</v>
      </c>
      <c r="AC227">
        <v>0</v>
      </c>
      <c r="AD227">
        <v>0</v>
      </c>
      <c r="AF227">
        <v>1</v>
      </c>
      <c r="AH227">
        <v>1.0609</v>
      </c>
      <c r="AJ227" t="s">
        <v>504</v>
      </c>
      <c r="AK227">
        <v>0</v>
      </c>
      <c r="AL227">
        <v>0</v>
      </c>
      <c r="AN227">
        <v>1</v>
      </c>
      <c r="AO227">
        <v>1</v>
      </c>
      <c r="AP227">
        <v>1.092727</v>
      </c>
      <c r="AR227" t="s">
        <v>504</v>
      </c>
      <c r="AS227">
        <v>0</v>
      </c>
      <c r="AT227">
        <v>0</v>
      </c>
      <c r="AX227">
        <v>1.1255088100000001</v>
      </c>
      <c r="AZ227" t="s">
        <v>504</v>
      </c>
      <c r="BA227">
        <v>0</v>
      </c>
      <c r="BB227">
        <v>0</v>
      </c>
      <c r="BD227" s="142">
        <v>0</v>
      </c>
    </row>
    <row r="228" spans="1:56" x14ac:dyDescent="0.3">
      <c r="A228" s="137" t="s">
        <v>497</v>
      </c>
      <c r="B228" s="137" t="s">
        <v>498</v>
      </c>
      <c r="C228" t="s">
        <v>499</v>
      </c>
      <c r="D228" t="s">
        <v>156</v>
      </c>
      <c r="E228" t="s">
        <v>183</v>
      </c>
      <c r="F228" t="s">
        <v>178</v>
      </c>
      <c r="G228" t="s">
        <v>161</v>
      </c>
      <c r="H228" t="s">
        <v>162</v>
      </c>
      <c r="I228" t="s">
        <v>192</v>
      </c>
      <c r="J228" t="s">
        <v>629</v>
      </c>
      <c r="K228">
        <v>601004</v>
      </c>
      <c r="L228" t="s">
        <v>630</v>
      </c>
      <c r="N228" t="s">
        <v>631</v>
      </c>
      <c r="O228" t="s">
        <v>559</v>
      </c>
      <c r="Q228">
        <v>1</v>
      </c>
      <c r="R228">
        <v>3</v>
      </c>
      <c r="S228">
        <v>5000</v>
      </c>
      <c r="T228" t="s">
        <v>504</v>
      </c>
      <c r="U228">
        <v>15000</v>
      </c>
      <c r="V228">
        <v>1403.075541587159</v>
      </c>
      <c r="X228">
        <v>1</v>
      </c>
      <c r="Y228">
        <v>3</v>
      </c>
      <c r="Z228">
        <v>1.03</v>
      </c>
      <c r="AA228">
        <v>5000</v>
      </c>
      <c r="AB228" t="s">
        <v>504</v>
      </c>
      <c r="AC228">
        <v>15450</v>
      </c>
      <c r="AD228">
        <v>1445.1678078347738</v>
      </c>
      <c r="AF228">
        <v>1</v>
      </c>
      <c r="AG228">
        <v>3</v>
      </c>
      <c r="AH228">
        <v>1.0609</v>
      </c>
      <c r="AI228">
        <v>5000</v>
      </c>
      <c r="AJ228" t="s">
        <v>504</v>
      </c>
      <c r="AK228">
        <v>15913.499999999998</v>
      </c>
      <c r="AL228">
        <v>1488.522842069817</v>
      </c>
      <c r="AN228">
        <v>1</v>
      </c>
      <c r="AO228">
        <v>3</v>
      </c>
      <c r="AP228">
        <v>1.092727</v>
      </c>
      <c r="AQ228">
        <v>5000</v>
      </c>
      <c r="AR228" t="s">
        <v>504</v>
      </c>
      <c r="AS228">
        <v>16390.904999999999</v>
      </c>
      <c r="AT228">
        <v>1533.1785273319115</v>
      </c>
      <c r="AV228">
        <v>1</v>
      </c>
      <c r="AW228">
        <v>3</v>
      </c>
      <c r="AX228">
        <v>1.1255088100000001</v>
      </c>
      <c r="AY228">
        <v>5000</v>
      </c>
      <c r="AZ228" t="s">
        <v>504</v>
      </c>
      <c r="BA228">
        <v>16882.632150000001</v>
      </c>
      <c r="BB228">
        <v>1579.1738831518692</v>
      </c>
      <c r="BD228" s="142">
        <v>7449.1186019755305</v>
      </c>
    </row>
    <row r="229" spans="1:56" x14ac:dyDescent="0.3">
      <c r="A229" s="137" t="s">
        <v>497</v>
      </c>
      <c r="B229" s="137" t="s">
        <v>498</v>
      </c>
      <c r="C229" t="s">
        <v>499</v>
      </c>
      <c r="D229" t="s">
        <v>156</v>
      </c>
      <c r="E229" t="s">
        <v>183</v>
      </c>
      <c r="F229" t="s">
        <v>178</v>
      </c>
      <c r="G229" t="s">
        <v>161</v>
      </c>
      <c r="H229" t="s">
        <v>162</v>
      </c>
      <c r="I229" t="s">
        <v>192</v>
      </c>
      <c r="J229" t="s">
        <v>629</v>
      </c>
      <c r="K229">
        <v>601006</v>
      </c>
      <c r="L229" t="s">
        <v>632</v>
      </c>
      <c r="N229" t="s">
        <v>633</v>
      </c>
      <c r="O229" t="s">
        <v>559</v>
      </c>
      <c r="Q229">
        <v>1</v>
      </c>
      <c r="R229">
        <v>3</v>
      </c>
      <c r="S229">
        <v>5000</v>
      </c>
      <c r="T229" t="s">
        <v>504</v>
      </c>
      <c r="U229">
        <v>15000</v>
      </c>
      <c r="V229">
        <v>1403.075541587159</v>
      </c>
      <c r="X229">
        <v>1</v>
      </c>
      <c r="Y229">
        <v>3</v>
      </c>
      <c r="Z229">
        <v>1.03</v>
      </c>
      <c r="AA229">
        <v>5000</v>
      </c>
      <c r="AB229" t="s">
        <v>504</v>
      </c>
      <c r="AC229">
        <v>15450</v>
      </c>
      <c r="AD229">
        <v>1445.1678078347738</v>
      </c>
      <c r="AF229">
        <v>1</v>
      </c>
      <c r="AG229">
        <v>3</v>
      </c>
      <c r="AH229">
        <v>1.0609</v>
      </c>
      <c r="AI229">
        <v>5000</v>
      </c>
      <c r="AJ229" t="s">
        <v>504</v>
      </c>
      <c r="AK229">
        <v>15913.499999999998</v>
      </c>
      <c r="AL229">
        <v>1488.522842069817</v>
      </c>
      <c r="AN229">
        <v>1</v>
      </c>
      <c r="AO229">
        <v>3</v>
      </c>
      <c r="AP229">
        <v>1.092727</v>
      </c>
      <c r="AQ229">
        <v>5000</v>
      </c>
      <c r="AR229" t="s">
        <v>504</v>
      </c>
      <c r="AS229">
        <v>16390.904999999999</v>
      </c>
      <c r="AT229">
        <v>1533.1785273319115</v>
      </c>
      <c r="AV229">
        <v>1</v>
      </c>
      <c r="AW229">
        <v>3</v>
      </c>
      <c r="AX229">
        <v>1.1255088100000001</v>
      </c>
      <c r="AY229">
        <v>5000</v>
      </c>
      <c r="AZ229" t="s">
        <v>504</v>
      </c>
      <c r="BA229">
        <v>16882.632150000001</v>
      </c>
      <c r="BB229">
        <v>1579.1738831518692</v>
      </c>
      <c r="BD229" s="142">
        <v>7449.1186019755305</v>
      </c>
    </row>
    <row r="230" spans="1:56" x14ac:dyDescent="0.3">
      <c r="A230" s="137" t="s">
        <v>497</v>
      </c>
      <c r="B230" s="137" t="s">
        <v>498</v>
      </c>
      <c r="C230" t="s">
        <v>499</v>
      </c>
      <c r="D230" t="s">
        <v>156</v>
      </c>
      <c r="E230" t="s">
        <v>183</v>
      </c>
      <c r="F230" t="s">
        <v>180</v>
      </c>
      <c r="G230" t="s">
        <v>164</v>
      </c>
      <c r="H230" t="s">
        <v>238</v>
      </c>
      <c r="I230" t="s">
        <v>195</v>
      </c>
      <c r="J230" t="s">
        <v>634</v>
      </c>
      <c r="K230">
        <v>601009</v>
      </c>
      <c r="L230" t="s">
        <v>597</v>
      </c>
      <c r="N230" t="s">
        <v>635</v>
      </c>
      <c r="O230" t="s">
        <v>559</v>
      </c>
      <c r="Q230">
        <v>1</v>
      </c>
      <c r="R230">
        <v>1</v>
      </c>
      <c r="S230">
        <v>60000</v>
      </c>
      <c r="T230" t="s">
        <v>504</v>
      </c>
      <c r="U230">
        <v>60000</v>
      </c>
      <c r="V230">
        <v>5612.3021663486361</v>
      </c>
      <c r="X230">
        <v>1</v>
      </c>
      <c r="Y230">
        <v>1</v>
      </c>
      <c r="Z230">
        <v>1.03</v>
      </c>
      <c r="AA230">
        <v>100000</v>
      </c>
      <c r="AB230" t="s">
        <v>504</v>
      </c>
      <c r="AC230">
        <v>103000</v>
      </c>
      <c r="AD230">
        <v>9634.4520522318253</v>
      </c>
      <c r="AF230">
        <v>1</v>
      </c>
      <c r="AG230">
        <v>1</v>
      </c>
      <c r="AH230">
        <v>1.0609</v>
      </c>
      <c r="AI230">
        <v>100000</v>
      </c>
      <c r="AJ230" t="s">
        <v>504</v>
      </c>
      <c r="AK230">
        <v>106090</v>
      </c>
      <c r="AL230">
        <v>9923.4856137987808</v>
      </c>
      <c r="AN230">
        <v>1</v>
      </c>
      <c r="AO230">
        <v>1</v>
      </c>
      <c r="AP230">
        <v>1.092727</v>
      </c>
      <c r="AQ230">
        <v>100000</v>
      </c>
      <c r="AR230" t="s">
        <v>504</v>
      </c>
      <c r="AS230">
        <v>109272.7</v>
      </c>
      <c r="AT230">
        <v>10221.190182212744</v>
      </c>
      <c r="AV230">
        <v>1</v>
      </c>
      <c r="AW230">
        <v>1</v>
      </c>
      <c r="AX230">
        <v>1.1255088100000001</v>
      </c>
      <c r="AY230">
        <v>100000</v>
      </c>
      <c r="AZ230" t="s">
        <v>504</v>
      </c>
      <c r="BA230">
        <v>112550.88100000001</v>
      </c>
      <c r="BB230">
        <v>10527.825887679128</v>
      </c>
      <c r="BD230" s="142">
        <v>45919.255902271114</v>
      </c>
    </row>
    <row r="231" spans="1:56" x14ac:dyDescent="0.3">
      <c r="A231" s="137" t="s">
        <v>497</v>
      </c>
      <c r="B231" s="137" t="s">
        <v>498</v>
      </c>
      <c r="C231" t="s">
        <v>499</v>
      </c>
      <c r="D231" t="s">
        <v>156</v>
      </c>
      <c r="E231" t="s">
        <v>183</v>
      </c>
      <c r="F231" t="s">
        <v>178</v>
      </c>
      <c r="G231" t="s">
        <v>161</v>
      </c>
      <c r="H231" t="s">
        <v>162</v>
      </c>
      <c r="I231" t="s">
        <v>345</v>
      </c>
      <c r="J231" t="s">
        <v>636</v>
      </c>
      <c r="K231">
        <v>614500</v>
      </c>
      <c r="L231" t="s">
        <v>557</v>
      </c>
      <c r="N231" t="s">
        <v>588</v>
      </c>
      <c r="O231" t="s">
        <v>559</v>
      </c>
      <c r="Q231">
        <v>1</v>
      </c>
      <c r="R231">
        <v>15</v>
      </c>
      <c r="S231">
        <v>50</v>
      </c>
      <c r="T231" t="s">
        <v>504</v>
      </c>
      <c r="U231">
        <v>750</v>
      </c>
      <c r="V231">
        <v>70.153777079357951</v>
      </c>
      <c r="Z231">
        <v>1.03</v>
      </c>
      <c r="AB231" t="s">
        <v>504</v>
      </c>
      <c r="AC231">
        <v>0</v>
      </c>
      <c r="AD231">
        <v>0</v>
      </c>
      <c r="AH231">
        <v>1.0609</v>
      </c>
      <c r="AJ231" t="s">
        <v>504</v>
      </c>
      <c r="AK231">
        <v>0</v>
      </c>
      <c r="AL231">
        <v>0</v>
      </c>
      <c r="AP231">
        <v>1.092727</v>
      </c>
      <c r="AR231" t="s">
        <v>504</v>
      </c>
      <c r="AS231">
        <v>0</v>
      </c>
      <c r="AT231">
        <v>0</v>
      </c>
      <c r="AX231">
        <v>1.1255088100000001</v>
      </c>
      <c r="AZ231" t="s">
        <v>504</v>
      </c>
      <c r="BA231">
        <v>0</v>
      </c>
      <c r="BB231">
        <v>0</v>
      </c>
      <c r="BD231" s="142">
        <v>70.153777079357951</v>
      </c>
    </row>
    <row r="232" spans="1:56" x14ac:dyDescent="0.3">
      <c r="A232" s="137" t="s">
        <v>497</v>
      </c>
      <c r="B232" s="137" t="s">
        <v>498</v>
      </c>
      <c r="C232" t="s">
        <v>499</v>
      </c>
      <c r="D232" t="s">
        <v>156</v>
      </c>
      <c r="E232" t="s">
        <v>183</v>
      </c>
      <c r="F232" t="s">
        <v>178</v>
      </c>
      <c r="G232" t="s">
        <v>161</v>
      </c>
      <c r="H232" t="s">
        <v>162</v>
      </c>
      <c r="I232" t="s">
        <v>345</v>
      </c>
      <c r="J232" t="s">
        <v>636</v>
      </c>
      <c r="K232">
        <v>616500</v>
      </c>
      <c r="L232" t="s">
        <v>526</v>
      </c>
      <c r="N232" t="s">
        <v>571</v>
      </c>
      <c r="O232" t="s">
        <v>559</v>
      </c>
      <c r="Q232">
        <v>1</v>
      </c>
      <c r="R232">
        <v>2</v>
      </c>
      <c r="S232">
        <v>500</v>
      </c>
      <c r="T232" t="s">
        <v>504</v>
      </c>
      <c r="U232">
        <v>1000</v>
      </c>
      <c r="V232">
        <v>93.538369439143935</v>
      </c>
      <c r="Z232">
        <v>1.03</v>
      </c>
      <c r="AB232" t="s">
        <v>504</v>
      </c>
      <c r="AC232">
        <v>0</v>
      </c>
      <c r="AD232">
        <v>0</v>
      </c>
      <c r="AH232">
        <v>1.0609</v>
      </c>
      <c r="AJ232" t="s">
        <v>504</v>
      </c>
      <c r="AK232">
        <v>0</v>
      </c>
      <c r="AL232">
        <v>0</v>
      </c>
      <c r="AP232">
        <v>1.092727</v>
      </c>
      <c r="AR232" t="s">
        <v>504</v>
      </c>
      <c r="AS232">
        <v>0</v>
      </c>
      <c r="AT232">
        <v>0</v>
      </c>
      <c r="AX232">
        <v>1.1255088100000001</v>
      </c>
      <c r="AZ232" t="s">
        <v>504</v>
      </c>
      <c r="BA232">
        <v>0</v>
      </c>
      <c r="BB232">
        <v>0</v>
      </c>
      <c r="BD232" s="142">
        <v>93.538369439143935</v>
      </c>
    </row>
    <row r="233" spans="1:56" x14ac:dyDescent="0.3">
      <c r="A233" s="137" t="s">
        <v>497</v>
      </c>
      <c r="B233" s="137" t="s">
        <v>498</v>
      </c>
      <c r="C233" t="s">
        <v>499</v>
      </c>
      <c r="D233" t="s">
        <v>156</v>
      </c>
      <c r="E233" t="s">
        <v>183</v>
      </c>
      <c r="F233" t="s">
        <v>178</v>
      </c>
      <c r="G233" t="s">
        <v>161</v>
      </c>
      <c r="H233" t="s">
        <v>162</v>
      </c>
      <c r="I233" t="s">
        <v>346</v>
      </c>
      <c r="J233" t="s">
        <v>637</v>
      </c>
      <c r="K233">
        <v>617000</v>
      </c>
      <c r="L233" t="s">
        <v>564</v>
      </c>
      <c r="N233" t="s">
        <v>638</v>
      </c>
      <c r="O233" t="s">
        <v>559</v>
      </c>
      <c r="Q233">
        <v>3</v>
      </c>
      <c r="R233">
        <v>3</v>
      </c>
      <c r="S233">
        <v>2000</v>
      </c>
      <c r="T233" t="s">
        <v>504</v>
      </c>
      <c r="U233">
        <v>18000</v>
      </c>
      <c r="V233">
        <v>1683.6906499045911</v>
      </c>
      <c r="X233">
        <v>3</v>
      </c>
      <c r="Y233">
        <v>3</v>
      </c>
      <c r="Z233">
        <v>1.03</v>
      </c>
      <c r="AA233">
        <v>2000</v>
      </c>
      <c r="AB233" t="s">
        <v>504</v>
      </c>
      <c r="AC233">
        <v>18540</v>
      </c>
      <c r="AD233">
        <v>1734.2013694017287</v>
      </c>
      <c r="AF233">
        <v>3</v>
      </c>
      <c r="AG233">
        <v>3</v>
      </c>
      <c r="AH233">
        <v>1.0609</v>
      </c>
      <c r="AI233">
        <v>2000</v>
      </c>
      <c r="AJ233" t="s">
        <v>504</v>
      </c>
      <c r="AK233">
        <v>19096.2</v>
      </c>
      <c r="AL233">
        <v>1786.2274104837807</v>
      </c>
      <c r="AN233">
        <v>3</v>
      </c>
      <c r="AO233">
        <v>3</v>
      </c>
      <c r="AP233">
        <v>1.092727</v>
      </c>
      <c r="AQ233">
        <v>2000</v>
      </c>
      <c r="AR233" t="s">
        <v>504</v>
      </c>
      <c r="AS233">
        <v>19669.085999999999</v>
      </c>
      <c r="AT233">
        <v>1839.8142327982939</v>
      </c>
      <c r="AV233">
        <v>3</v>
      </c>
      <c r="AW233">
        <v>3</v>
      </c>
      <c r="AX233">
        <v>1.1255088100000001</v>
      </c>
      <c r="AY233">
        <v>2000</v>
      </c>
      <c r="AZ233" t="s">
        <v>504</v>
      </c>
      <c r="BA233">
        <v>20259.158579999999</v>
      </c>
      <c r="BB233">
        <v>1895.0086597822428</v>
      </c>
      <c r="BD233" s="142">
        <v>8938.9423223706381</v>
      </c>
    </row>
    <row r="234" spans="1:56" x14ac:dyDescent="0.3">
      <c r="A234" s="137" t="s">
        <v>497</v>
      </c>
      <c r="B234" s="137" t="s">
        <v>498</v>
      </c>
      <c r="C234" t="s">
        <v>499</v>
      </c>
      <c r="D234" t="s">
        <v>156</v>
      </c>
      <c r="E234" t="s">
        <v>183</v>
      </c>
      <c r="F234" t="s">
        <v>178</v>
      </c>
      <c r="G234" t="s">
        <v>161</v>
      </c>
      <c r="H234" t="s">
        <v>162</v>
      </c>
      <c r="I234" t="s">
        <v>346</v>
      </c>
      <c r="J234" t="s">
        <v>637</v>
      </c>
      <c r="K234">
        <v>614500</v>
      </c>
      <c r="L234" t="s">
        <v>557</v>
      </c>
      <c r="N234" t="s">
        <v>639</v>
      </c>
      <c r="O234" t="s">
        <v>559</v>
      </c>
      <c r="Q234">
        <v>2</v>
      </c>
      <c r="R234">
        <v>3</v>
      </c>
      <c r="S234">
        <v>1000</v>
      </c>
      <c r="T234" t="s">
        <v>504</v>
      </c>
      <c r="U234">
        <v>6000</v>
      </c>
      <c r="V234">
        <v>561.23021663486361</v>
      </c>
      <c r="X234">
        <v>2</v>
      </c>
      <c r="Y234">
        <v>3</v>
      </c>
      <c r="Z234">
        <v>1.03</v>
      </c>
      <c r="AA234">
        <v>1000</v>
      </c>
      <c r="AB234" t="s">
        <v>504</v>
      </c>
      <c r="AC234">
        <v>6180</v>
      </c>
      <c r="AD234">
        <v>578.0671231339096</v>
      </c>
      <c r="AF234">
        <v>2</v>
      </c>
      <c r="AG234">
        <v>3</v>
      </c>
      <c r="AH234">
        <v>1.0609</v>
      </c>
      <c r="AI234">
        <v>1000</v>
      </c>
      <c r="AJ234" t="s">
        <v>504</v>
      </c>
      <c r="AK234">
        <v>6365.4</v>
      </c>
      <c r="AL234">
        <v>595.40913682792677</v>
      </c>
      <c r="AN234">
        <v>2</v>
      </c>
      <c r="AO234">
        <v>3</v>
      </c>
      <c r="AP234">
        <v>1.092727</v>
      </c>
      <c r="AQ234">
        <v>1000</v>
      </c>
      <c r="AR234" t="s">
        <v>504</v>
      </c>
      <c r="AS234">
        <v>6556.3620000000001</v>
      </c>
      <c r="AT234">
        <v>613.27141093276464</v>
      </c>
      <c r="AV234">
        <v>2</v>
      </c>
      <c r="AW234">
        <v>3</v>
      </c>
      <c r="AX234">
        <v>1.1255088100000001</v>
      </c>
      <c r="AY234">
        <v>1000</v>
      </c>
      <c r="AZ234" t="s">
        <v>504</v>
      </c>
      <c r="BA234">
        <v>6753.0528600000007</v>
      </c>
      <c r="BB234">
        <v>631.66955326074765</v>
      </c>
      <c r="BD234" s="142">
        <v>2979.6474407902124</v>
      </c>
    </row>
    <row r="235" spans="1:56" x14ac:dyDescent="0.3">
      <c r="A235" s="137" t="s">
        <v>497</v>
      </c>
      <c r="B235" s="137" t="s">
        <v>498</v>
      </c>
      <c r="C235" t="s">
        <v>499</v>
      </c>
      <c r="D235" t="s">
        <v>156</v>
      </c>
      <c r="E235" t="s">
        <v>183</v>
      </c>
      <c r="F235" t="s">
        <v>178</v>
      </c>
      <c r="G235" t="s">
        <v>161</v>
      </c>
      <c r="H235" t="s">
        <v>162</v>
      </c>
      <c r="I235" t="s">
        <v>347</v>
      </c>
      <c r="J235" t="s">
        <v>640</v>
      </c>
      <c r="K235">
        <v>616110</v>
      </c>
      <c r="L235" t="s">
        <v>641</v>
      </c>
      <c r="N235" t="s">
        <v>642</v>
      </c>
      <c r="O235" t="s">
        <v>559</v>
      </c>
      <c r="Q235">
        <v>1</v>
      </c>
      <c r="R235">
        <v>3</v>
      </c>
      <c r="S235">
        <v>2500</v>
      </c>
      <c r="T235" t="s">
        <v>504</v>
      </c>
      <c r="U235">
        <v>7500</v>
      </c>
      <c r="V235">
        <v>701.53777079357951</v>
      </c>
      <c r="X235">
        <v>1</v>
      </c>
      <c r="Y235">
        <v>3</v>
      </c>
      <c r="Z235">
        <v>1.03</v>
      </c>
      <c r="AA235">
        <v>2500</v>
      </c>
      <c r="AB235" t="s">
        <v>504</v>
      </c>
      <c r="AC235">
        <v>7725</v>
      </c>
      <c r="AD235">
        <v>722.58390391738692</v>
      </c>
      <c r="AF235">
        <v>1</v>
      </c>
      <c r="AG235">
        <v>3</v>
      </c>
      <c r="AH235">
        <v>1.0609</v>
      </c>
      <c r="AI235">
        <v>2500</v>
      </c>
      <c r="AJ235" t="s">
        <v>504</v>
      </c>
      <c r="AK235">
        <v>7956.7499999999991</v>
      </c>
      <c r="AL235">
        <v>744.26142103490849</v>
      </c>
      <c r="AN235">
        <v>1</v>
      </c>
      <c r="AO235">
        <v>3</v>
      </c>
      <c r="AP235">
        <v>1.092727</v>
      </c>
      <c r="AQ235">
        <v>2500</v>
      </c>
      <c r="AR235" t="s">
        <v>504</v>
      </c>
      <c r="AS235">
        <v>8195.4524999999994</v>
      </c>
      <c r="AT235">
        <v>766.58926366595574</v>
      </c>
      <c r="AV235">
        <v>1</v>
      </c>
      <c r="AW235">
        <v>3</v>
      </c>
      <c r="AX235">
        <v>1.1255088100000001</v>
      </c>
      <c r="AY235">
        <v>2500</v>
      </c>
      <c r="AZ235" t="s">
        <v>504</v>
      </c>
      <c r="BA235">
        <v>8441.3160750000006</v>
      </c>
      <c r="BB235">
        <v>789.58694157593459</v>
      </c>
      <c r="BD235" s="142">
        <v>3724.5593009877653</v>
      </c>
    </row>
    <row r="236" spans="1:56" x14ac:dyDescent="0.3">
      <c r="A236" s="137" t="s">
        <v>497</v>
      </c>
      <c r="B236" s="137" t="s">
        <v>498</v>
      </c>
      <c r="C236" t="s">
        <v>499</v>
      </c>
      <c r="D236" t="s">
        <v>156</v>
      </c>
      <c r="E236" t="s">
        <v>183</v>
      </c>
      <c r="F236" t="s">
        <v>178</v>
      </c>
      <c r="G236" t="s">
        <v>161</v>
      </c>
      <c r="H236" t="s">
        <v>162</v>
      </c>
      <c r="I236" t="s">
        <v>347</v>
      </c>
      <c r="J236" t="s">
        <v>640</v>
      </c>
      <c r="K236">
        <v>614500</v>
      </c>
      <c r="L236" t="s">
        <v>557</v>
      </c>
      <c r="N236" t="s">
        <v>588</v>
      </c>
      <c r="O236" t="s">
        <v>559</v>
      </c>
      <c r="Q236">
        <v>1</v>
      </c>
      <c r="R236">
        <v>15</v>
      </c>
      <c r="S236">
        <v>50</v>
      </c>
      <c r="T236" t="s">
        <v>504</v>
      </c>
      <c r="U236">
        <v>750</v>
      </c>
      <c r="V236">
        <v>70.153777079357951</v>
      </c>
      <c r="X236">
        <v>1</v>
      </c>
      <c r="Y236">
        <v>15</v>
      </c>
      <c r="Z236">
        <v>1.03</v>
      </c>
      <c r="AA236">
        <v>50</v>
      </c>
      <c r="AB236" t="s">
        <v>504</v>
      </c>
      <c r="AC236">
        <v>772.5</v>
      </c>
      <c r="AD236">
        <v>72.2583903917387</v>
      </c>
      <c r="AF236">
        <v>1</v>
      </c>
      <c r="AG236">
        <v>15</v>
      </c>
      <c r="AH236">
        <v>1.0609</v>
      </c>
      <c r="AI236">
        <v>50</v>
      </c>
      <c r="AJ236" t="s">
        <v>504</v>
      </c>
      <c r="AK236">
        <v>795.67499999999995</v>
      </c>
      <c r="AL236">
        <v>74.426142103490847</v>
      </c>
      <c r="AN236">
        <v>1</v>
      </c>
      <c r="AO236">
        <v>15</v>
      </c>
      <c r="AP236">
        <v>1.092727</v>
      </c>
      <c r="AQ236">
        <v>50</v>
      </c>
      <c r="AR236" t="s">
        <v>504</v>
      </c>
      <c r="AS236">
        <v>819.54525000000001</v>
      </c>
      <c r="AT236">
        <v>76.65892636659558</v>
      </c>
      <c r="AV236">
        <v>1</v>
      </c>
      <c r="AW236">
        <v>15</v>
      </c>
      <c r="AX236">
        <v>1.1255088100000001</v>
      </c>
      <c r="AY236">
        <v>50</v>
      </c>
      <c r="AZ236" t="s">
        <v>504</v>
      </c>
      <c r="BA236">
        <v>844.13160750000009</v>
      </c>
      <c r="BB236">
        <v>78.958694157593456</v>
      </c>
      <c r="BD236" s="142">
        <v>372.45593009877655</v>
      </c>
    </row>
    <row r="237" spans="1:56" x14ac:dyDescent="0.3">
      <c r="A237" s="137" t="s">
        <v>497</v>
      </c>
      <c r="B237" s="137" t="s">
        <v>498</v>
      </c>
      <c r="C237" t="s">
        <v>499</v>
      </c>
      <c r="D237" t="s">
        <v>156</v>
      </c>
      <c r="E237" t="s">
        <v>183</v>
      </c>
      <c r="F237" t="s">
        <v>180</v>
      </c>
      <c r="G237" t="s">
        <v>164</v>
      </c>
      <c r="H237" t="s">
        <v>238</v>
      </c>
      <c r="I237" t="s">
        <v>348</v>
      </c>
      <c r="J237" t="s">
        <v>643</v>
      </c>
      <c r="K237">
        <v>601009</v>
      </c>
      <c r="L237" t="s">
        <v>597</v>
      </c>
      <c r="N237" t="s">
        <v>644</v>
      </c>
      <c r="O237" t="s">
        <v>559</v>
      </c>
      <c r="Q237">
        <v>1</v>
      </c>
      <c r="R237">
        <v>1</v>
      </c>
      <c r="S237">
        <v>50000</v>
      </c>
      <c r="T237" t="s">
        <v>504</v>
      </c>
      <c r="U237">
        <v>50000</v>
      </c>
      <c r="V237">
        <v>4676.9184719571967</v>
      </c>
      <c r="X237">
        <v>1</v>
      </c>
      <c r="Y237">
        <v>2</v>
      </c>
      <c r="Z237">
        <v>1.03</v>
      </c>
      <c r="AA237">
        <v>50000</v>
      </c>
      <c r="AB237" t="s">
        <v>504</v>
      </c>
      <c r="AC237">
        <v>103000</v>
      </c>
      <c r="AD237">
        <v>9634.4520522318253</v>
      </c>
      <c r="AF237">
        <v>1</v>
      </c>
      <c r="AG237">
        <v>3</v>
      </c>
      <c r="AH237">
        <v>1.0609</v>
      </c>
      <c r="AI237">
        <v>50000</v>
      </c>
      <c r="AJ237" t="s">
        <v>504</v>
      </c>
      <c r="AK237">
        <v>159134.99999999997</v>
      </c>
      <c r="AL237">
        <v>14885.228420698168</v>
      </c>
      <c r="AN237">
        <v>1</v>
      </c>
      <c r="AO237">
        <v>1</v>
      </c>
      <c r="AP237">
        <v>1.092727</v>
      </c>
      <c r="AQ237">
        <v>50000</v>
      </c>
      <c r="AR237" t="s">
        <v>504</v>
      </c>
      <c r="AS237">
        <v>54636.35</v>
      </c>
      <c r="AT237">
        <v>5110.5950911063719</v>
      </c>
      <c r="AX237">
        <v>1.1255088100000001</v>
      </c>
      <c r="AZ237" t="s">
        <v>504</v>
      </c>
      <c r="BA237">
        <v>0</v>
      </c>
      <c r="BB237">
        <v>0</v>
      </c>
      <c r="BD237" s="142">
        <v>34307.194035993569</v>
      </c>
    </row>
    <row r="238" spans="1:56" x14ac:dyDescent="0.3">
      <c r="A238" s="137" t="s">
        <v>497</v>
      </c>
      <c r="B238" s="137" t="s">
        <v>498</v>
      </c>
      <c r="C238" t="s">
        <v>499</v>
      </c>
      <c r="D238" t="s">
        <v>156</v>
      </c>
      <c r="E238" t="s">
        <v>183</v>
      </c>
      <c r="F238" t="s">
        <v>178</v>
      </c>
      <c r="G238" t="s">
        <v>161</v>
      </c>
      <c r="H238" t="s">
        <v>162</v>
      </c>
      <c r="I238" t="s">
        <v>348</v>
      </c>
      <c r="J238" t="s">
        <v>643</v>
      </c>
      <c r="K238">
        <v>601009</v>
      </c>
      <c r="L238" t="s">
        <v>597</v>
      </c>
      <c r="N238" t="s">
        <v>645</v>
      </c>
      <c r="O238" t="s">
        <v>559</v>
      </c>
      <c r="Q238">
        <v>1</v>
      </c>
      <c r="R238">
        <v>10</v>
      </c>
      <c r="S238">
        <v>1000</v>
      </c>
      <c r="T238" t="s">
        <v>504</v>
      </c>
      <c r="U238">
        <v>10000</v>
      </c>
      <c r="V238">
        <v>935.38369439143946</v>
      </c>
      <c r="X238">
        <v>1</v>
      </c>
      <c r="Y238">
        <v>20</v>
      </c>
      <c r="Z238">
        <v>1.03</v>
      </c>
      <c r="AA238">
        <v>1000</v>
      </c>
      <c r="AB238" t="s">
        <v>504</v>
      </c>
      <c r="AC238">
        <v>20600</v>
      </c>
      <c r="AD238">
        <v>1926.8904104463652</v>
      </c>
      <c r="AF238">
        <v>1</v>
      </c>
      <c r="AG238">
        <v>50</v>
      </c>
      <c r="AH238">
        <v>1.0609</v>
      </c>
      <c r="AI238">
        <v>1000</v>
      </c>
      <c r="AJ238" t="s">
        <v>504</v>
      </c>
      <c r="AK238">
        <v>53044.999999999993</v>
      </c>
      <c r="AL238">
        <v>4961.7428068993895</v>
      </c>
      <c r="AN238">
        <v>1</v>
      </c>
      <c r="AO238">
        <v>30</v>
      </c>
      <c r="AP238">
        <v>1.092727</v>
      </c>
      <c r="AQ238">
        <v>1000</v>
      </c>
      <c r="AR238" t="s">
        <v>504</v>
      </c>
      <c r="AS238">
        <v>32781.81</v>
      </c>
      <c r="AT238">
        <v>3066.357054663823</v>
      </c>
      <c r="AV238">
        <v>1</v>
      </c>
      <c r="AW238">
        <v>40</v>
      </c>
      <c r="AX238">
        <v>1.1255088100000001</v>
      </c>
      <c r="AY238">
        <v>1000</v>
      </c>
      <c r="AZ238" t="s">
        <v>504</v>
      </c>
      <c r="BA238">
        <v>45020.352400000011</v>
      </c>
      <c r="BB238">
        <v>4211.130355071652</v>
      </c>
      <c r="BD238" s="142">
        <v>15101.504321472668</v>
      </c>
    </row>
    <row r="239" spans="1:56" x14ac:dyDescent="0.3">
      <c r="A239" s="137" t="s">
        <v>497</v>
      </c>
      <c r="B239" s="137" t="s">
        <v>498</v>
      </c>
      <c r="C239" t="s">
        <v>499</v>
      </c>
      <c r="D239" t="s">
        <v>156</v>
      </c>
      <c r="E239" t="s">
        <v>183</v>
      </c>
      <c r="F239" t="s">
        <v>180</v>
      </c>
      <c r="G239" t="s">
        <v>164</v>
      </c>
      <c r="H239" t="s">
        <v>238</v>
      </c>
      <c r="I239" t="s">
        <v>349</v>
      </c>
      <c r="J239" t="s">
        <v>646</v>
      </c>
      <c r="K239">
        <v>601009</v>
      </c>
      <c r="L239" t="s">
        <v>597</v>
      </c>
      <c r="N239" t="s">
        <v>647</v>
      </c>
      <c r="O239" t="s">
        <v>559</v>
      </c>
      <c r="Q239">
        <v>1</v>
      </c>
      <c r="R239">
        <v>1</v>
      </c>
      <c r="S239">
        <v>12500</v>
      </c>
      <c r="T239" t="s">
        <v>504</v>
      </c>
      <c r="U239">
        <v>12500</v>
      </c>
      <c r="V239">
        <v>1169.2296179892992</v>
      </c>
      <c r="X239">
        <v>1</v>
      </c>
      <c r="Y239">
        <v>2</v>
      </c>
      <c r="Z239">
        <v>1.03</v>
      </c>
      <c r="AA239">
        <v>12500</v>
      </c>
      <c r="AB239" t="s">
        <v>504</v>
      </c>
      <c r="AC239">
        <v>25750</v>
      </c>
      <c r="AD239">
        <v>2408.6130130579563</v>
      </c>
      <c r="AF239">
        <v>1</v>
      </c>
      <c r="AG239">
        <v>2</v>
      </c>
      <c r="AH239">
        <v>1.0609</v>
      </c>
      <c r="AI239">
        <v>12500</v>
      </c>
      <c r="AJ239" t="s">
        <v>504</v>
      </c>
      <c r="AK239">
        <v>26522.5</v>
      </c>
      <c r="AL239">
        <v>2480.8714034496952</v>
      </c>
      <c r="AN239">
        <v>1</v>
      </c>
      <c r="AO239">
        <v>2</v>
      </c>
      <c r="AP239">
        <v>1.092727</v>
      </c>
      <c r="AQ239">
        <v>12500</v>
      </c>
      <c r="AR239" t="s">
        <v>504</v>
      </c>
      <c r="AS239">
        <v>27318.174999999999</v>
      </c>
      <c r="AT239">
        <v>2555.297545553186</v>
      </c>
      <c r="AX239">
        <v>1.1255088100000001</v>
      </c>
      <c r="AZ239" t="s">
        <v>504</v>
      </c>
      <c r="BA239">
        <v>0</v>
      </c>
      <c r="BB239">
        <v>0</v>
      </c>
      <c r="BD239" s="142">
        <v>8614.0115800501371</v>
      </c>
    </row>
    <row r="240" spans="1:56" x14ac:dyDescent="0.3">
      <c r="A240" s="137" t="s">
        <v>497</v>
      </c>
      <c r="B240" s="137" t="s">
        <v>498</v>
      </c>
      <c r="C240" t="s">
        <v>499</v>
      </c>
      <c r="D240" t="s">
        <v>156</v>
      </c>
      <c r="E240" t="s">
        <v>183</v>
      </c>
      <c r="F240" t="s">
        <v>178</v>
      </c>
      <c r="G240" t="s">
        <v>161</v>
      </c>
      <c r="H240" t="s">
        <v>162</v>
      </c>
      <c r="I240" t="s">
        <v>358</v>
      </c>
      <c r="J240" t="s">
        <v>648</v>
      </c>
      <c r="K240">
        <v>601009</v>
      </c>
      <c r="L240" t="s">
        <v>597</v>
      </c>
      <c r="N240" t="s">
        <v>649</v>
      </c>
      <c r="O240" t="s">
        <v>559</v>
      </c>
      <c r="T240" t="s">
        <v>504</v>
      </c>
      <c r="U240">
        <v>0</v>
      </c>
      <c r="V240">
        <v>0</v>
      </c>
      <c r="X240">
        <v>1</v>
      </c>
      <c r="Y240">
        <v>1</v>
      </c>
      <c r="Z240">
        <v>1.03</v>
      </c>
      <c r="AA240">
        <v>11000</v>
      </c>
      <c r="AB240" t="s">
        <v>504</v>
      </c>
      <c r="AC240">
        <v>11330</v>
      </c>
      <c r="AD240">
        <v>1059.7897257455008</v>
      </c>
      <c r="AH240">
        <v>1.0609</v>
      </c>
      <c r="AJ240" t="s">
        <v>504</v>
      </c>
      <c r="AK240">
        <v>0</v>
      </c>
      <c r="AL240">
        <v>0</v>
      </c>
      <c r="AP240">
        <v>1.092727</v>
      </c>
      <c r="AR240" t="s">
        <v>504</v>
      </c>
      <c r="AS240">
        <v>0</v>
      </c>
      <c r="AT240">
        <v>0</v>
      </c>
      <c r="AX240">
        <v>1.1255088100000001</v>
      </c>
      <c r="AZ240" t="s">
        <v>504</v>
      </c>
      <c r="BA240">
        <v>0</v>
      </c>
      <c r="BB240">
        <v>0</v>
      </c>
      <c r="BD240" s="142">
        <v>1059.7897257455008</v>
      </c>
    </row>
    <row r="241" spans="1:56" x14ac:dyDescent="0.3">
      <c r="A241" s="137" t="s">
        <v>497</v>
      </c>
      <c r="B241" s="137" t="s">
        <v>498</v>
      </c>
      <c r="C241" t="s">
        <v>499</v>
      </c>
      <c r="D241" t="s">
        <v>156</v>
      </c>
      <c r="E241" t="s">
        <v>183</v>
      </c>
      <c r="F241" t="s">
        <v>178</v>
      </c>
      <c r="G241" t="s">
        <v>161</v>
      </c>
      <c r="H241" t="s">
        <v>162</v>
      </c>
      <c r="I241" t="s">
        <v>353</v>
      </c>
      <c r="J241" t="s">
        <v>650</v>
      </c>
      <c r="K241">
        <v>617000</v>
      </c>
      <c r="L241" t="s">
        <v>564</v>
      </c>
      <c r="N241" t="s">
        <v>651</v>
      </c>
      <c r="O241" t="s">
        <v>559</v>
      </c>
      <c r="Q241">
        <v>1</v>
      </c>
      <c r="R241">
        <v>3</v>
      </c>
      <c r="S241">
        <v>2000</v>
      </c>
      <c r="T241" t="s">
        <v>504</v>
      </c>
      <c r="U241">
        <v>6000</v>
      </c>
      <c r="V241">
        <v>561.23021663486361</v>
      </c>
      <c r="X241">
        <v>1</v>
      </c>
      <c r="Y241">
        <v>3</v>
      </c>
      <c r="Z241">
        <v>1.03</v>
      </c>
      <c r="AA241">
        <v>2000</v>
      </c>
      <c r="AB241" t="s">
        <v>504</v>
      </c>
      <c r="AC241">
        <v>6180</v>
      </c>
      <c r="AD241">
        <v>578.0671231339096</v>
      </c>
      <c r="AF241">
        <v>1</v>
      </c>
      <c r="AG241">
        <v>3</v>
      </c>
      <c r="AH241">
        <v>1.0609</v>
      </c>
      <c r="AI241">
        <v>2000</v>
      </c>
      <c r="AJ241" t="s">
        <v>504</v>
      </c>
      <c r="AK241">
        <v>6365.4</v>
      </c>
      <c r="AL241">
        <v>595.40913682792677</v>
      </c>
      <c r="AN241">
        <v>1</v>
      </c>
      <c r="AO241">
        <v>3</v>
      </c>
      <c r="AP241">
        <v>1.092727</v>
      </c>
      <c r="AQ241">
        <v>2000</v>
      </c>
      <c r="AR241" t="s">
        <v>504</v>
      </c>
      <c r="AS241">
        <v>6556.3620000000001</v>
      </c>
      <c r="AT241">
        <v>613.27141093276464</v>
      </c>
      <c r="AV241">
        <v>1</v>
      </c>
      <c r="AW241">
        <v>3</v>
      </c>
      <c r="AX241">
        <v>1.1255088100000001</v>
      </c>
      <c r="AY241">
        <v>2000</v>
      </c>
      <c r="AZ241" t="s">
        <v>504</v>
      </c>
      <c r="BA241">
        <v>6753.0528600000007</v>
      </c>
      <c r="BB241">
        <v>631.66955326074765</v>
      </c>
      <c r="BD241" s="142">
        <v>2979.6474407902124</v>
      </c>
    </row>
    <row r="242" spans="1:56" x14ac:dyDescent="0.3">
      <c r="A242" s="137" t="s">
        <v>497</v>
      </c>
      <c r="B242" s="137" t="s">
        <v>498</v>
      </c>
      <c r="C242" t="s">
        <v>499</v>
      </c>
      <c r="D242" t="s">
        <v>156</v>
      </c>
      <c r="E242" t="s">
        <v>183</v>
      </c>
      <c r="F242" t="s">
        <v>178</v>
      </c>
      <c r="G242" t="s">
        <v>161</v>
      </c>
      <c r="H242" t="s">
        <v>162</v>
      </c>
      <c r="I242" t="s">
        <v>353</v>
      </c>
      <c r="J242" t="s">
        <v>650</v>
      </c>
      <c r="K242">
        <v>614500</v>
      </c>
      <c r="L242" t="s">
        <v>557</v>
      </c>
      <c r="N242" t="s">
        <v>639</v>
      </c>
      <c r="O242" t="s">
        <v>559</v>
      </c>
      <c r="Q242">
        <v>1</v>
      </c>
      <c r="R242">
        <v>3</v>
      </c>
      <c r="S242">
        <v>1000</v>
      </c>
      <c r="T242" t="s">
        <v>504</v>
      </c>
      <c r="U242">
        <v>3000</v>
      </c>
      <c r="V242">
        <v>280.6151083174318</v>
      </c>
      <c r="X242">
        <v>1</v>
      </c>
      <c r="Y242">
        <v>3</v>
      </c>
      <c r="Z242">
        <v>1.03</v>
      </c>
      <c r="AA242">
        <v>1000</v>
      </c>
      <c r="AB242" t="s">
        <v>504</v>
      </c>
      <c r="AC242">
        <v>3090</v>
      </c>
      <c r="AD242">
        <v>289.0335615669548</v>
      </c>
      <c r="AF242">
        <v>1</v>
      </c>
      <c r="AG242">
        <v>3</v>
      </c>
      <c r="AH242">
        <v>1.0609</v>
      </c>
      <c r="AI242">
        <v>1000</v>
      </c>
      <c r="AJ242" t="s">
        <v>504</v>
      </c>
      <c r="AK242">
        <v>3182.7</v>
      </c>
      <c r="AL242">
        <v>297.70456841396339</v>
      </c>
      <c r="AN242">
        <v>1</v>
      </c>
      <c r="AO242">
        <v>3</v>
      </c>
      <c r="AP242">
        <v>1.092727</v>
      </c>
      <c r="AQ242">
        <v>1000</v>
      </c>
      <c r="AR242" t="s">
        <v>504</v>
      </c>
      <c r="AS242">
        <v>3278.181</v>
      </c>
      <c r="AT242">
        <v>306.63570546638232</v>
      </c>
      <c r="AV242">
        <v>1</v>
      </c>
      <c r="AW242">
        <v>3</v>
      </c>
      <c r="AX242">
        <v>1.1255088100000001</v>
      </c>
      <c r="AY242">
        <v>1000</v>
      </c>
      <c r="AZ242" t="s">
        <v>504</v>
      </c>
      <c r="BA242">
        <v>3376.5264300000003</v>
      </c>
      <c r="BB242">
        <v>315.83477663037382</v>
      </c>
      <c r="BD242" s="142">
        <v>1489.8237203951062</v>
      </c>
    </row>
    <row r="243" spans="1:56" x14ac:dyDescent="0.3">
      <c r="A243" s="137" t="s">
        <v>497</v>
      </c>
      <c r="B243" s="137" t="s">
        <v>498</v>
      </c>
      <c r="C243" t="s">
        <v>499</v>
      </c>
      <c r="D243" t="s">
        <v>156</v>
      </c>
      <c r="E243" t="s">
        <v>183</v>
      </c>
      <c r="F243" t="s">
        <v>178</v>
      </c>
      <c r="G243" t="s">
        <v>161</v>
      </c>
      <c r="H243" t="s">
        <v>162</v>
      </c>
      <c r="I243" t="s">
        <v>352</v>
      </c>
      <c r="J243" t="s">
        <v>652</v>
      </c>
      <c r="K243">
        <v>623200</v>
      </c>
      <c r="L243" t="s">
        <v>562</v>
      </c>
      <c r="N243" t="s">
        <v>605</v>
      </c>
      <c r="O243" t="s">
        <v>559</v>
      </c>
      <c r="Q243">
        <v>1</v>
      </c>
      <c r="R243">
        <v>3</v>
      </c>
      <c r="S243">
        <v>1000</v>
      </c>
      <c r="T243" t="s">
        <v>504</v>
      </c>
      <c r="U243">
        <v>3000</v>
      </c>
      <c r="V243">
        <v>280.6151083174318</v>
      </c>
      <c r="X243">
        <v>1</v>
      </c>
      <c r="Y243">
        <v>3</v>
      </c>
      <c r="Z243">
        <v>1.03</v>
      </c>
      <c r="AA243">
        <v>1000</v>
      </c>
      <c r="AB243" t="s">
        <v>504</v>
      </c>
      <c r="AC243">
        <v>3090</v>
      </c>
      <c r="AD243">
        <v>289.0335615669548</v>
      </c>
      <c r="AF243">
        <v>1</v>
      </c>
      <c r="AG243">
        <v>3</v>
      </c>
      <c r="AH243">
        <v>1.0609</v>
      </c>
      <c r="AI243">
        <v>1000</v>
      </c>
      <c r="AJ243" t="s">
        <v>504</v>
      </c>
      <c r="AK243">
        <v>3182.7</v>
      </c>
      <c r="AL243">
        <v>297.70456841396339</v>
      </c>
      <c r="AN243">
        <v>1</v>
      </c>
      <c r="AO243">
        <v>3</v>
      </c>
      <c r="AP243">
        <v>1.092727</v>
      </c>
      <c r="AQ243">
        <v>1000</v>
      </c>
      <c r="AR243" t="s">
        <v>504</v>
      </c>
      <c r="AS243">
        <v>3278.181</v>
      </c>
      <c r="AT243">
        <v>306.63570546638232</v>
      </c>
      <c r="AV243">
        <v>1</v>
      </c>
      <c r="AW243">
        <v>3</v>
      </c>
      <c r="AX243">
        <v>1.1255088100000001</v>
      </c>
      <c r="AY243">
        <v>1000</v>
      </c>
      <c r="AZ243" t="s">
        <v>504</v>
      </c>
      <c r="BA243">
        <v>3376.5264300000003</v>
      </c>
      <c r="BB243">
        <v>315.83477663037382</v>
      </c>
      <c r="BD243" s="142">
        <v>1489.8237203951062</v>
      </c>
    </row>
    <row r="244" spans="1:56" x14ac:dyDescent="0.3">
      <c r="A244" s="137" t="s">
        <v>497</v>
      </c>
      <c r="B244" s="137" t="s">
        <v>498</v>
      </c>
      <c r="C244" t="s">
        <v>499</v>
      </c>
      <c r="D244" t="s">
        <v>156</v>
      </c>
      <c r="E244" t="s">
        <v>183</v>
      </c>
      <c r="F244" t="s">
        <v>178</v>
      </c>
      <c r="G244" t="s">
        <v>161</v>
      </c>
      <c r="H244" t="s">
        <v>162</v>
      </c>
      <c r="I244" t="s">
        <v>358</v>
      </c>
      <c r="J244" t="s">
        <v>648</v>
      </c>
      <c r="K244">
        <v>601009</v>
      </c>
      <c r="L244" t="s">
        <v>597</v>
      </c>
      <c r="N244" t="s">
        <v>649</v>
      </c>
      <c r="T244" t="s">
        <v>504</v>
      </c>
      <c r="U244">
        <v>0</v>
      </c>
      <c r="V244">
        <v>0</v>
      </c>
      <c r="Z244">
        <v>1.03</v>
      </c>
      <c r="AB244" t="s">
        <v>504</v>
      </c>
      <c r="AC244">
        <v>0</v>
      </c>
      <c r="AD244">
        <v>0</v>
      </c>
      <c r="AF244">
        <v>1</v>
      </c>
      <c r="AG244">
        <v>1</v>
      </c>
      <c r="AH244">
        <v>1.0609</v>
      </c>
      <c r="AI244">
        <v>11000</v>
      </c>
      <c r="AJ244" t="s">
        <v>504</v>
      </c>
      <c r="AK244">
        <v>11669.9</v>
      </c>
      <c r="AL244">
        <v>1091.5834175178659</v>
      </c>
      <c r="AN244">
        <v>1</v>
      </c>
      <c r="AO244">
        <v>1</v>
      </c>
      <c r="AP244">
        <v>1.092727</v>
      </c>
      <c r="AQ244">
        <v>11000</v>
      </c>
      <c r="AR244" t="s">
        <v>504</v>
      </c>
      <c r="AS244">
        <v>12019.996999999999</v>
      </c>
      <c r="AT244">
        <v>1124.3309200434019</v>
      </c>
      <c r="AV244">
        <v>1</v>
      </c>
      <c r="AW244">
        <v>1</v>
      </c>
      <c r="AX244">
        <v>1.1255088100000001</v>
      </c>
      <c r="AY244">
        <v>11000</v>
      </c>
      <c r="AZ244" t="s">
        <v>504</v>
      </c>
      <c r="BA244">
        <v>12380.596910000002</v>
      </c>
      <c r="BB244">
        <v>1158.0608476447042</v>
      </c>
      <c r="BD244" s="142">
        <v>3373.9751852059717</v>
      </c>
    </row>
    <row r="245" spans="1:56" x14ac:dyDescent="0.3">
      <c r="A245" s="137" t="s">
        <v>497</v>
      </c>
      <c r="B245" s="137" t="s">
        <v>498</v>
      </c>
      <c r="C245" t="s">
        <v>499</v>
      </c>
      <c r="D245" t="s">
        <v>156</v>
      </c>
      <c r="E245" t="s">
        <v>183</v>
      </c>
      <c r="F245" t="s">
        <v>178</v>
      </c>
      <c r="G245" t="s">
        <v>161</v>
      </c>
      <c r="H245" t="s">
        <v>162</v>
      </c>
      <c r="I245" t="s">
        <v>359</v>
      </c>
      <c r="J245" t="s">
        <v>653</v>
      </c>
      <c r="K245">
        <v>616900</v>
      </c>
      <c r="L245" t="s">
        <v>654</v>
      </c>
      <c r="N245" t="s">
        <v>655</v>
      </c>
      <c r="O245" t="s">
        <v>559</v>
      </c>
      <c r="Q245">
        <v>1</v>
      </c>
      <c r="R245">
        <v>12</v>
      </c>
      <c r="S245">
        <v>200</v>
      </c>
      <c r="T245" t="s">
        <v>504</v>
      </c>
      <c r="U245">
        <v>2400</v>
      </c>
      <c r="V245">
        <v>224.49208665394545</v>
      </c>
      <c r="X245">
        <v>1</v>
      </c>
      <c r="Y245">
        <v>12</v>
      </c>
      <c r="Z245">
        <v>1.03</v>
      </c>
      <c r="AA245">
        <v>200</v>
      </c>
      <c r="AB245" t="s">
        <v>504</v>
      </c>
      <c r="AC245">
        <v>2472</v>
      </c>
      <c r="AD245">
        <v>231.22684925356381</v>
      </c>
      <c r="AF245">
        <v>1</v>
      </c>
      <c r="AG245">
        <v>12</v>
      </c>
      <c r="AH245">
        <v>1.0609</v>
      </c>
      <c r="AI245">
        <v>200</v>
      </c>
      <c r="AJ245" t="s">
        <v>504</v>
      </c>
      <c r="AK245">
        <v>2546.16</v>
      </c>
      <c r="AL245">
        <v>238.16365473117074</v>
      </c>
      <c r="AN245">
        <v>1</v>
      </c>
      <c r="AO245">
        <v>12</v>
      </c>
      <c r="AP245">
        <v>1.092727</v>
      </c>
      <c r="AQ245">
        <v>200</v>
      </c>
      <c r="AR245" t="s">
        <v>504</v>
      </c>
      <c r="AS245">
        <v>2622.5448000000001</v>
      </c>
      <c r="AT245">
        <v>245.30856437310587</v>
      </c>
      <c r="AV245">
        <v>1</v>
      </c>
      <c r="AW245">
        <v>12</v>
      </c>
      <c r="AX245">
        <v>1.1255088100000001</v>
      </c>
      <c r="AY245">
        <v>200</v>
      </c>
      <c r="AZ245" t="s">
        <v>504</v>
      </c>
      <c r="BA245">
        <v>2701.2211440000001</v>
      </c>
      <c r="BB245">
        <v>252.66782130429905</v>
      </c>
      <c r="BD245" s="142">
        <v>1191.8589763160849</v>
      </c>
    </row>
    <row r="246" spans="1:56" x14ac:dyDescent="0.3">
      <c r="A246" s="137" t="s">
        <v>497</v>
      </c>
      <c r="B246" s="137" t="s">
        <v>498</v>
      </c>
      <c r="C246" t="s">
        <v>499</v>
      </c>
      <c r="D246" t="s">
        <v>156</v>
      </c>
      <c r="E246" t="s">
        <v>183</v>
      </c>
      <c r="F246" t="s">
        <v>178</v>
      </c>
      <c r="G246" t="s">
        <v>161</v>
      </c>
      <c r="H246" t="s">
        <v>162</v>
      </c>
      <c r="I246" t="s">
        <v>237</v>
      </c>
      <c r="J246" t="s">
        <v>596</v>
      </c>
      <c r="K246">
        <v>600000</v>
      </c>
      <c r="L246" t="s">
        <v>600</v>
      </c>
      <c r="N246" t="s">
        <v>656</v>
      </c>
      <c r="O246" t="s">
        <v>559</v>
      </c>
      <c r="Q246">
        <v>1</v>
      </c>
      <c r="R246">
        <v>1</v>
      </c>
      <c r="S246">
        <v>20000</v>
      </c>
      <c r="T246" t="s">
        <v>504</v>
      </c>
      <c r="U246">
        <v>20000</v>
      </c>
      <c r="V246">
        <v>1870.7673887828789</v>
      </c>
      <c r="X246">
        <v>1</v>
      </c>
      <c r="Y246">
        <v>5</v>
      </c>
      <c r="Z246">
        <v>1.03</v>
      </c>
      <c r="AA246">
        <v>20000</v>
      </c>
      <c r="AB246" t="s">
        <v>504</v>
      </c>
      <c r="AC246">
        <v>103000</v>
      </c>
      <c r="AD246">
        <v>9634.4520522318253</v>
      </c>
      <c r="AF246">
        <v>1</v>
      </c>
      <c r="AG246">
        <v>5</v>
      </c>
      <c r="AH246">
        <v>1.0609</v>
      </c>
      <c r="AI246">
        <v>20000</v>
      </c>
      <c r="AJ246" t="s">
        <v>504</v>
      </c>
      <c r="AK246">
        <v>106090</v>
      </c>
      <c r="AL246">
        <v>9923.4856137987808</v>
      </c>
      <c r="AN246">
        <v>1</v>
      </c>
      <c r="AO246">
        <v>5</v>
      </c>
      <c r="AP246">
        <v>1.092727</v>
      </c>
      <c r="AQ246">
        <v>20000</v>
      </c>
      <c r="AR246" t="s">
        <v>504</v>
      </c>
      <c r="AS246">
        <v>109272.7</v>
      </c>
      <c r="AT246">
        <v>10221.190182212744</v>
      </c>
      <c r="AV246">
        <v>1</v>
      </c>
      <c r="AW246">
        <v>5</v>
      </c>
      <c r="AX246">
        <v>1.1255088100000001</v>
      </c>
      <c r="AY246">
        <v>20000</v>
      </c>
      <c r="AZ246" t="s">
        <v>504</v>
      </c>
      <c r="BA246">
        <v>112550.88100000002</v>
      </c>
      <c r="BB246">
        <v>10527.825887679128</v>
      </c>
      <c r="BD246" s="142">
        <v>42177.721124705356</v>
      </c>
    </row>
    <row r="247" spans="1:56" x14ac:dyDescent="0.3">
      <c r="A247" s="137" t="s">
        <v>497</v>
      </c>
      <c r="B247" s="137" t="s">
        <v>498</v>
      </c>
      <c r="C247" t="s">
        <v>499</v>
      </c>
      <c r="D247" t="s">
        <v>156</v>
      </c>
      <c r="E247" t="s">
        <v>183</v>
      </c>
      <c r="F247" t="s">
        <v>180</v>
      </c>
      <c r="G247" t="s">
        <v>164</v>
      </c>
      <c r="H247" t="s">
        <v>238</v>
      </c>
      <c r="I247" t="s">
        <v>195</v>
      </c>
      <c r="J247" t="s">
        <v>634</v>
      </c>
      <c r="K247">
        <v>601009</v>
      </c>
      <c r="L247" t="s">
        <v>597</v>
      </c>
      <c r="N247" t="s">
        <v>657</v>
      </c>
      <c r="O247" t="s">
        <v>559</v>
      </c>
      <c r="T247" t="s">
        <v>504</v>
      </c>
      <c r="U247">
        <v>0</v>
      </c>
      <c r="V247">
        <v>0</v>
      </c>
      <c r="X247">
        <v>1</v>
      </c>
      <c r="Y247">
        <v>5</v>
      </c>
      <c r="Z247">
        <v>1.03</v>
      </c>
      <c r="AA247">
        <v>58500</v>
      </c>
      <c r="AB247" t="s">
        <v>504</v>
      </c>
      <c r="AC247">
        <v>301275</v>
      </c>
      <c r="AD247">
        <v>28180.77225277809</v>
      </c>
      <c r="AF247">
        <v>1</v>
      </c>
      <c r="AG247">
        <v>2</v>
      </c>
      <c r="AH247">
        <v>1.0609</v>
      </c>
      <c r="AI247">
        <v>56500</v>
      </c>
      <c r="AJ247" t="s">
        <v>504</v>
      </c>
      <c r="AK247">
        <v>119881.7</v>
      </c>
      <c r="AL247">
        <v>11213.538743592622</v>
      </c>
      <c r="AN247">
        <v>1</v>
      </c>
      <c r="AO247">
        <v>5</v>
      </c>
      <c r="AP247">
        <v>1.092727</v>
      </c>
      <c r="AQ247">
        <v>55000</v>
      </c>
      <c r="AR247" t="s">
        <v>504</v>
      </c>
      <c r="AS247">
        <v>300499.92499999999</v>
      </c>
      <c r="AT247">
        <v>28108.273001085046</v>
      </c>
      <c r="AV247">
        <v>1</v>
      </c>
      <c r="AW247">
        <v>5</v>
      </c>
      <c r="AX247">
        <v>1.1255088100000001</v>
      </c>
      <c r="AY247">
        <v>50000</v>
      </c>
      <c r="AZ247" t="s">
        <v>504</v>
      </c>
      <c r="BA247">
        <v>281377.20250000007</v>
      </c>
      <c r="BB247">
        <v>26319.564719197824</v>
      </c>
      <c r="BD247" s="142">
        <v>93822.148716653581</v>
      </c>
    </row>
    <row r="248" spans="1:56" x14ac:dyDescent="0.3">
      <c r="A248" s="137" t="s">
        <v>497</v>
      </c>
      <c r="B248" s="137" t="s">
        <v>498</v>
      </c>
      <c r="C248" t="s">
        <v>499</v>
      </c>
      <c r="D248" t="s">
        <v>156</v>
      </c>
      <c r="E248" t="s">
        <v>183</v>
      </c>
      <c r="F248" t="s">
        <v>178</v>
      </c>
      <c r="G248" t="s">
        <v>161</v>
      </c>
      <c r="H248" t="s">
        <v>162</v>
      </c>
      <c r="I248" t="s">
        <v>312</v>
      </c>
      <c r="J248" t="s">
        <v>658</v>
      </c>
      <c r="K248">
        <v>614500</v>
      </c>
      <c r="L248" t="s">
        <v>557</v>
      </c>
      <c r="N248" t="s">
        <v>615</v>
      </c>
      <c r="O248" t="s">
        <v>559</v>
      </c>
      <c r="T248" t="s">
        <v>504</v>
      </c>
      <c r="U248">
        <v>0</v>
      </c>
      <c r="V248">
        <v>0</v>
      </c>
      <c r="Z248">
        <v>1.03</v>
      </c>
      <c r="AB248" t="s">
        <v>504</v>
      </c>
      <c r="AC248">
        <v>0</v>
      </c>
      <c r="AD248">
        <v>0</v>
      </c>
      <c r="AH248">
        <v>1.0609</v>
      </c>
      <c r="AJ248" t="s">
        <v>504</v>
      </c>
      <c r="AK248">
        <v>0</v>
      </c>
      <c r="AL248">
        <v>0</v>
      </c>
      <c r="AN248">
        <v>1</v>
      </c>
      <c r="AO248">
        <v>3</v>
      </c>
      <c r="AP248">
        <v>1.092727</v>
      </c>
      <c r="AQ248">
        <v>3000</v>
      </c>
      <c r="AR248" t="s">
        <v>504</v>
      </c>
      <c r="AS248">
        <v>9834.5429999999997</v>
      </c>
      <c r="AT248">
        <v>919.90711639914696</v>
      </c>
      <c r="AX248">
        <v>1.1255088100000001</v>
      </c>
      <c r="AZ248" t="s">
        <v>504</v>
      </c>
      <c r="BA248">
        <v>0</v>
      </c>
      <c r="BB248">
        <v>0</v>
      </c>
      <c r="BD248" s="142">
        <v>919.90711639914696</v>
      </c>
    </row>
    <row r="249" spans="1:56" x14ac:dyDescent="0.3">
      <c r="A249" s="137" t="s">
        <v>497</v>
      </c>
      <c r="B249" s="137" t="s">
        <v>498</v>
      </c>
      <c r="C249" t="s">
        <v>499</v>
      </c>
      <c r="D249" t="s">
        <v>156</v>
      </c>
      <c r="E249" t="s">
        <v>183</v>
      </c>
      <c r="F249" t="s">
        <v>178</v>
      </c>
      <c r="G249" t="s">
        <v>161</v>
      </c>
      <c r="H249" t="s">
        <v>162</v>
      </c>
      <c r="I249" t="s">
        <v>312</v>
      </c>
      <c r="J249" t="s">
        <v>658</v>
      </c>
      <c r="K249">
        <v>623200</v>
      </c>
      <c r="L249" t="s">
        <v>562</v>
      </c>
      <c r="N249" t="s">
        <v>605</v>
      </c>
      <c r="O249" t="s">
        <v>559</v>
      </c>
      <c r="T249" t="s">
        <v>504</v>
      </c>
      <c r="U249">
        <v>0</v>
      </c>
      <c r="V249">
        <v>0</v>
      </c>
      <c r="Z249">
        <v>1.03</v>
      </c>
      <c r="AB249" t="s">
        <v>504</v>
      </c>
      <c r="AC249">
        <v>0</v>
      </c>
      <c r="AD249">
        <v>0</v>
      </c>
      <c r="AH249">
        <v>1.0609</v>
      </c>
      <c r="AJ249" t="s">
        <v>504</v>
      </c>
      <c r="AK249">
        <v>0</v>
      </c>
      <c r="AL249">
        <v>0</v>
      </c>
      <c r="AN249">
        <v>1</v>
      </c>
      <c r="AO249">
        <v>3</v>
      </c>
      <c r="AP249">
        <v>1.092727</v>
      </c>
      <c r="AQ249">
        <v>1000</v>
      </c>
      <c r="AR249" t="s">
        <v>504</v>
      </c>
      <c r="AS249">
        <v>3278.181</v>
      </c>
      <c r="AT249">
        <v>306.63570546638232</v>
      </c>
      <c r="AX249">
        <v>1.1255088100000001</v>
      </c>
      <c r="AZ249" t="s">
        <v>504</v>
      </c>
      <c r="BA249">
        <v>0</v>
      </c>
      <c r="BB249">
        <v>0</v>
      </c>
      <c r="BD249" s="142">
        <v>306.63570546638232</v>
      </c>
    </row>
    <row r="250" spans="1:56" x14ac:dyDescent="0.3">
      <c r="A250" s="137" t="s">
        <v>497</v>
      </c>
      <c r="B250" s="137" t="s">
        <v>498</v>
      </c>
      <c r="C250" t="s">
        <v>499</v>
      </c>
      <c r="D250" t="s">
        <v>156</v>
      </c>
      <c r="E250" t="s">
        <v>183</v>
      </c>
      <c r="F250" t="s">
        <v>178</v>
      </c>
      <c r="G250" t="s">
        <v>161</v>
      </c>
      <c r="H250" t="s">
        <v>162</v>
      </c>
      <c r="I250" t="s">
        <v>356</v>
      </c>
      <c r="J250" t="s">
        <v>659</v>
      </c>
      <c r="K250">
        <v>614500</v>
      </c>
      <c r="L250" t="s">
        <v>557</v>
      </c>
      <c r="N250" t="s">
        <v>615</v>
      </c>
      <c r="O250" t="s">
        <v>559</v>
      </c>
      <c r="T250" t="s">
        <v>504</v>
      </c>
      <c r="U250">
        <v>0</v>
      </c>
      <c r="V250">
        <v>0</v>
      </c>
      <c r="Z250">
        <v>1.03</v>
      </c>
      <c r="AB250" t="s">
        <v>504</v>
      </c>
      <c r="AC250">
        <v>0</v>
      </c>
      <c r="AD250">
        <v>0</v>
      </c>
      <c r="AH250">
        <v>1.0609</v>
      </c>
      <c r="AJ250" t="s">
        <v>504</v>
      </c>
      <c r="AK250">
        <v>0</v>
      </c>
      <c r="AL250">
        <v>0</v>
      </c>
      <c r="AN250">
        <v>1</v>
      </c>
      <c r="AO250">
        <v>3</v>
      </c>
      <c r="AP250">
        <v>1.092727</v>
      </c>
      <c r="AQ250">
        <v>3000</v>
      </c>
      <c r="AR250" t="s">
        <v>504</v>
      </c>
      <c r="AS250">
        <v>9834.5429999999997</v>
      </c>
      <c r="AT250">
        <v>919.90711639914696</v>
      </c>
      <c r="AX250">
        <v>1.1255088100000001</v>
      </c>
      <c r="AZ250" t="s">
        <v>504</v>
      </c>
      <c r="BA250">
        <v>0</v>
      </c>
      <c r="BB250">
        <v>0</v>
      </c>
      <c r="BD250" s="142">
        <v>919.90711639914696</v>
      </c>
    </row>
    <row r="251" spans="1:56" x14ac:dyDescent="0.3">
      <c r="A251" s="137" t="s">
        <v>497</v>
      </c>
      <c r="B251" s="137" t="s">
        <v>498</v>
      </c>
      <c r="C251" t="s">
        <v>499</v>
      </c>
      <c r="D251" t="s">
        <v>156</v>
      </c>
      <c r="E251" t="s">
        <v>183</v>
      </c>
      <c r="F251" t="s">
        <v>178</v>
      </c>
      <c r="G251" t="s">
        <v>161</v>
      </c>
      <c r="H251" t="s">
        <v>162</v>
      </c>
      <c r="I251" t="s">
        <v>356</v>
      </c>
      <c r="J251" t="s">
        <v>659</v>
      </c>
      <c r="K251">
        <v>623200</v>
      </c>
      <c r="L251" t="s">
        <v>562</v>
      </c>
      <c r="N251" t="s">
        <v>605</v>
      </c>
      <c r="O251" t="s">
        <v>559</v>
      </c>
      <c r="T251" t="s">
        <v>504</v>
      </c>
      <c r="U251">
        <v>0</v>
      </c>
      <c r="V251">
        <v>0</v>
      </c>
      <c r="Z251">
        <v>1.03</v>
      </c>
      <c r="AB251" t="s">
        <v>504</v>
      </c>
      <c r="AC251">
        <v>0</v>
      </c>
      <c r="AD251">
        <v>0</v>
      </c>
      <c r="AH251">
        <v>1.0609</v>
      </c>
      <c r="AJ251" t="s">
        <v>504</v>
      </c>
      <c r="AK251">
        <v>0</v>
      </c>
      <c r="AL251">
        <v>0</v>
      </c>
      <c r="AN251">
        <v>1</v>
      </c>
      <c r="AO251">
        <v>3</v>
      </c>
      <c r="AP251">
        <v>1.092727</v>
      </c>
      <c r="AQ251">
        <v>1000</v>
      </c>
      <c r="AR251" t="s">
        <v>504</v>
      </c>
      <c r="AS251">
        <v>3278.181</v>
      </c>
      <c r="AT251">
        <v>306.63570546638232</v>
      </c>
      <c r="AX251">
        <v>1.1255088100000001</v>
      </c>
      <c r="AZ251" t="s">
        <v>504</v>
      </c>
      <c r="BA251">
        <v>0</v>
      </c>
      <c r="BB251">
        <v>0</v>
      </c>
      <c r="BD251" s="142">
        <v>306.63570546638232</v>
      </c>
    </row>
    <row r="252" spans="1:56" x14ac:dyDescent="0.3">
      <c r="A252" s="137" t="s">
        <v>497</v>
      </c>
      <c r="B252" s="137" t="s">
        <v>498</v>
      </c>
      <c r="C252" t="s">
        <v>499</v>
      </c>
      <c r="D252" t="s">
        <v>156</v>
      </c>
      <c r="E252" t="s">
        <v>183</v>
      </c>
      <c r="F252" t="s">
        <v>158</v>
      </c>
      <c r="H252" t="s">
        <v>158</v>
      </c>
      <c r="J252" t="s">
        <v>158</v>
      </c>
      <c r="L252" t="s">
        <v>158</v>
      </c>
      <c r="T252" t="s">
        <v>504</v>
      </c>
      <c r="U252">
        <v>0</v>
      </c>
      <c r="V252">
        <v>0</v>
      </c>
      <c r="Z252">
        <v>1.03</v>
      </c>
      <c r="AB252" t="s">
        <v>504</v>
      </c>
      <c r="AC252">
        <v>0</v>
      </c>
      <c r="AD252">
        <v>0</v>
      </c>
      <c r="AH252">
        <v>1.0609</v>
      </c>
      <c r="AJ252" t="s">
        <v>504</v>
      </c>
      <c r="AK252">
        <v>0</v>
      </c>
      <c r="AL252">
        <v>0</v>
      </c>
      <c r="AP252">
        <v>1.092727</v>
      </c>
      <c r="AR252" t="s">
        <v>504</v>
      </c>
      <c r="AS252">
        <v>0</v>
      </c>
      <c r="AT252">
        <v>0</v>
      </c>
      <c r="AX252">
        <v>1.1255088100000001</v>
      </c>
      <c r="AZ252" t="s">
        <v>504</v>
      </c>
      <c r="BA252">
        <v>0</v>
      </c>
      <c r="BB252">
        <v>0</v>
      </c>
      <c r="BD252" s="142">
        <v>0</v>
      </c>
    </row>
    <row r="253" spans="1:56" x14ac:dyDescent="0.3">
      <c r="A253" t="s">
        <v>211</v>
      </c>
      <c r="B253" t="s">
        <v>212</v>
      </c>
      <c r="C253" t="s">
        <v>213</v>
      </c>
      <c r="D253" t="s">
        <v>156</v>
      </c>
      <c r="E253" t="s">
        <v>182</v>
      </c>
      <c r="F253" t="s">
        <v>178</v>
      </c>
      <c r="G253" t="s">
        <v>161</v>
      </c>
      <c r="H253" t="s">
        <v>162</v>
      </c>
      <c r="I253" t="s">
        <v>214</v>
      </c>
      <c r="J253" t="s">
        <v>382</v>
      </c>
      <c r="L253" t="s">
        <v>158</v>
      </c>
      <c r="Q253">
        <v>1</v>
      </c>
      <c r="R253">
        <v>1</v>
      </c>
      <c r="S253">
        <v>15000</v>
      </c>
      <c r="T253" t="s">
        <v>187</v>
      </c>
      <c r="U253">
        <v>15000</v>
      </c>
      <c r="V253">
        <v>4545.454545454545</v>
      </c>
      <c r="AD253">
        <v>0</v>
      </c>
      <c r="AL253">
        <v>0</v>
      </c>
      <c r="AT253">
        <v>0</v>
      </c>
      <c r="BB253">
        <v>0</v>
      </c>
      <c r="BD253" s="142">
        <v>4545.454545454545</v>
      </c>
    </row>
    <row r="254" spans="1:56" x14ac:dyDescent="0.3">
      <c r="A254" t="s">
        <v>211</v>
      </c>
      <c r="B254" t="s">
        <v>212</v>
      </c>
      <c r="C254" t="s">
        <v>213</v>
      </c>
      <c r="D254" t="s">
        <v>156</v>
      </c>
      <c r="E254" t="s">
        <v>182</v>
      </c>
      <c r="F254" t="s">
        <v>178</v>
      </c>
      <c r="G254" t="s">
        <v>161</v>
      </c>
      <c r="H254" t="s">
        <v>162</v>
      </c>
      <c r="I254" t="s">
        <v>215</v>
      </c>
      <c r="J254" t="s">
        <v>216</v>
      </c>
      <c r="L254" t="s">
        <v>158</v>
      </c>
      <c r="T254" t="s">
        <v>187</v>
      </c>
      <c r="U254">
        <v>0</v>
      </c>
      <c r="V254">
        <v>272.72727272727269</v>
      </c>
      <c r="AD254">
        <v>0</v>
      </c>
      <c r="AL254">
        <v>0</v>
      </c>
      <c r="AT254">
        <v>0</v>
      </c>
      <c r="BB254">
        <v>0</v>
      </c>
      <c r="BD254" s="142">
        <v>272.72727272727269</v>
      </c>
    </row>
    <row r="255" spans="1:56" x14ac:dyDescent="0.3">
      <c r="A255" t="s">
        <v>211</v>
      </c>
      <c r="B255" t="s">
        <v>212</v>
      </c>
      <c r="C255" t="s">
        <v>213</v>
      </c>
      <c r="D255" t="s">
        <v>156</v>
      </c>
      <c r="E255" t="s">
        <v>182</v>
      </c>
      <c r="F255" t="s">
        <v>178</v>
      </c>
      <c r="G255" t="s">
        <v>161</v>
      </c>
      <c r="H255" t="s">
        <v>162</v>
      </c>
      <c r="I255" t="s">
        <v>217</v>
      </c>
      <c r="J255" t="s">
        <v>383</v>
      </c>
      <c r="L255" t="s">
        <v>158</v>
      </c>
      <c r="T255" t="s">
        <v>187</v>
      </c>
      <c r="U255">
        <v>0</v>
      </c>
      <c r="V255">
        <v>145.45454545454544</v>
      </c>
      <c r="AD255">
        <v>0</v>
      </c>
      <c r="AL255">
        <v>0</v>
      </c>
      <c r="AT255">
        <v>0</v>
      </c>
      <c r="BB255">
        <v>0</v>
      </c>
      <c r="BD255" s="142">
        <v>145.45454545454544</v>
      </c>
    </row>
    <row r="256" spans="1:56" x14ac:dyDescent="0.3">
      <c r="A256" t="s">
        <v>211</v>
      </c>
      <c r="B256" t="s">
        <v>212</v>
      </c>
      <c r="C256" t="s">
        <v>213</v>
      </c>
      <c r="D256" t="s">
        <v>156</v>
      </c>
      <c r="E256" t="s">
        <v>182</v>
      </c>
      <c r="F256" t="s">
        <v>178</v>
      </c>
      <c r="G256" t="s">
        <v>161</v>
      </c>
      <c r="H256" t="s">
        <v>162</v>
      </c>
      <c r="I256" t="s">
        <v>218</v>
      </c>
      <c r="J256" t="s">
        <v>384</v>
      </c>
      <c r="L256" t="s">
        <v>158</v>
      </c>
      <c r="T256" t="s">
        <v>187</v>
      </c>
      <c r="U256">
        <v>0</v>
      </c>
      <c r="V256">
        <v>145.45454545454544</v>
      </c>
      <c r="AD256">
        <v>0</v>
      </c>
      <c r="AL256">
        <v>0</v>
      </c>
      <c r="AT256">
        <v>0</v>
      </c>
      <c r="BB256">
        <v>0</v>
      </c>
      <c r="BD256" s="142">
        <v>145.45454545454544</v>
      </c>
    </row>
    <row r="257" spans="1:56" x14ac:dyDescent="0.3">
      <c r="A257" t="s">
        <v>211</v>
      </c>
      <c r="B257" t="s">
        <v>212</v>
      </c>
      <c r="C257" t="s">
        <v>213</v>
      </c>
      <c r="D257" t="s">
        <v>156</v>
      </c>
      <c r="E257" t="s">
        <v>182</v>
      </c>
      <c r="F257" t="s">
        <v>178</v>
      </c>
      <c r="G257" t="s">
        <v>161</v>
      </c>
      <c r="H257" t="s">
        <v>162</v>
      </c>
      <c r="I257" t="s">
        <v>219</v>
      </c>
      <c r="J257" t="s">
        <v>220</v>
      </c>
      <c r="L257" t="s">
        <v>158</v>
      </c>
      <c r="T257" t="s">
        <v>187</v>
      </c>
      <c r="U257">
        <v>0</v>
      </c>
      <c r="V257">
        <v>145.45454545454544</v>
      </c>
      <c r="AD257">
        <v>0</v>
      </c>
      <c r="AL257">
        <v>0</v>
      </c>
      <c r="AT257">
        <v>0</v>
      </c>
      <c r="BB257">
        <v>0</v>
      </c>
      <c r="BD257" s="142">
        <v>145.45454545454544</v>
      </c>
    </row>
    <row r="258" spans="1:56" x14ac:dyDescent="0.3">
      <c r="A258" t="s">
        <v>211</v>
      </c>
      <c r="B258" t="s">
        <v>212</v>
      </c>
      <c r="C258" t="s">
        <v>213</v>
      </c>
      <c r="D258" t="s">
        <v>156</v>
      </c>
      <c r="E258" t="s">
        <v>182</v>
      </c>
      <c r="F258" t="s">
        <v>178</v>
      </c>
      <c r="G258" t="s">
        <v>161</v>
      </c>
      <c r="H258" t="s">
        <v>162</v>
      </c>
      <c r="I258" t="s">
        <v>221</v>
      </c>
      <c r="J258" t="s">
        <v>385</v>
      </c>
      <c r="L258" t="s">
        <v>158</v>
      </c>
      <c r="T258" t="s">
        <v>187</v>
      </c>
      <c r="U258">
        <v>0</v>
      </c>
      <c r="V258">
        <v>72.72727272727272</v>
      </c>
      <c r="AD258">
        <v>72.72727272727272</v>
      </c>
      <c r="AL258">
        <v>72.72727272727272</v>
      </c>
      <c r="AT258">
        <v>72.72727272727272</v>
      </c>
      <c r="BB258">
        <v>72.72727272727272</v>
      </c>
      <c r="BD258" s="142">
        <v>363.63636363636363</v>
      </c>
    </row>
    <row r="259" spans="1:56" x14ac:dyDescent="0.3">
      <c r="A259" t="s">
        <v>211</v>
      </c>
      <c r="B259" t="s">
        <v>212</v>
      </c>
      <c r="C259" t="s">
        <v>213</v>
      </c>
      <c r="D259" t="s">
        <v>156</v>
      </c>
      <c r="E259" t="s">
        <v>182</v>
      </c>
      <c r="F259" t="s">
        <v>178</v>
      </c>
      <c r="G259" t="s">
        <v>161</v>
      </c>
      <c r="H259" t="s">
        <v>162</v>
      </c>
      <c r="I259" t="s">
        <v>222</v>
      </c>
      <c r="J259" t="s">
        <v>386</v>
      </c>
      <c r="L259" t="s">
        <v>158</v>
      </c>
      <c r="T259" t="s">
        <v>187</v>
      </c>
      <c r="U259">
        <v>0</v>
      </c>
      <c r="V259">
        <v>72.72727272727272</v>
      </c>
      <c r="AD259">
        <v>72.72727272727272</v>
      </c>
      <c r="AL259">
        <v>72.72727272727272</v>
      </c>
      <c r="AT259">
        <v>72.72727272727272</v>
      </c>
      <c r="BB259">
        <v>72.72727272727272</v>
      </c>
      <c r="BD259" s="142">
        <v>363.63636363636363</v>
      </c>
    </row>
    <row r="260" spans="1:56" x14ac:dyDescent="0.3">
      <c r="A260" t="s">
        <v>211</v>
      </c>
      <c r="B260" t="s">
        <v>212</v>
      </c>
      <c r="C260" t="s">
        <v>213</v>
      </c>
      <c r="D260" t="s">
        <v>156</v>
      </c>
      <c r="E260" t="s">
        <v>182</v>
      </c>
      <c r="F260" t="s">
        <v>178</v>
      </c>
      <c r="G260" t="s">
        <v>161</v>
      </c>
      <c r="H260" t="s">
        <v>162</v>
      </c>
      <c r="I260" t="s">
        <v>223</v>
      </c>
      <c r="J260" t="s">
        <v>387</v>
      </c>
      <c r="L260" t="s">
        <v>158</v>
      </c>
      <c r="T260" t="s">
        <v>187</v>
      </c>
      <c r="U260">
        <v>0</v>
      </c>
      <c r="V260">
        <v>72.72727272727272</v>
      </c>
      <c r="AD260">
        <v>72.72727272727272</v>
      </c>
      <c r="AL260">
        <v>72.72727272727272</v>
      </c>
      <c r="AT260">
        <v>72.72727272727272</v>
      </c>
      <c r="BB260">
        <v>72.72727272727272</v>
      </c>
      <c r="BD260" s="142">
        <v>363.63636363636363</v>
      </c>
    </row>
    <row r="261" spans="1:56" x14ac:dyDescent="0.3">
      <c r="A261" t="s">
        <v>211</v>
      </c>
      <c r="B261" t="s">
        <v>212</v>
      </c>
      <c r="C261" t="s">
        <v>213</v>
      </c>
      <c r="D261" t="s">
        <v>156</v>
      </c>
      <c r="E261" t="s">
        <v>182</v>
      </c>
      <c r="F261" t="s">
        <v>178</v>
      </c>
      <c r="G261" t="s">
        <v>161</v>
      </c>
      <c r="H261" t="s">
        <v>162</v>
      </c>
      <c r="I261" t="s">
        <v>224</v>
      </c>
      <c r="J261" t="s">
        <v>388</v>
      </c>
      <c r="L261" t="s">
        <v>158</v>
      </c>
      <c r="T261" t="s">
        <v>187</v>
      </c>
      <c r="U261">
        <v>0</v>
      </c>
      <c r="V261">
        <v>0</v>
      </c>
      <c r="AD261">
        <v>145.45454545454544</v>
      </c>
      <c r="AL261">
        <v>0</v>
      </c>
      <c r="AT261">
        <v>0</v>
      </c>
      <c r="BB261">
        <v>0</v>
      </c>
      <c r="BD261" s="142">
        <v>145.45454545454544</v>
      </c>
    </row>
    <row r="262" spans="1:56" x14ac:dyDescent="0.3">
      <c r="A262" t="s">
        <v>211</v>
      </c>
      <c r="B262" t="s">
        <v>212</v>
      </c>
      <c r="C262" t="s">
        <v>213</v>
      </c>
      <c r="D262" t="s">
        <v>156</v>
      </c>
      <c r="E262" t="s">
        <v>182</v>
      </c>
      <c r="F262" t="s">
        <v>178</v>
      </c>
      <c r="G262" t="s">
        <v>161</v>
      </c>
      <c r="H262" t="s">
        <v>162</v>
      </c>
      <c r="I262" t="s">
        <v>225</v>
      </c>
      <c r="J262" t="s">
        <v>226</v>
      </c>
      <c r="L262" t="s">
        <v>158</v>
      </c>
      <c r="T262" t="s">
        <v>187</v>
      </c>
      <c r="U262">
        <v>0</v>
      </c>
      <c r="V262">
        <v>0</v>
      </c>
      <c r="AD262">
        <v>0</v>
      </c>
      <c r="AL262">
        <v>145.45454545454544</v>
      </c>
      <c r="AT262">
        <v>0</v>
      </c>
      <c r="BB262">
        <v>0</v>
      </c>
      <c r="BD262" s="142">
        <v>145.45454545454544</v>
      </c>
    </row>
    <row r="263" spans="1:56" x14ac:dyDescent="0.3">
      <c r="A263" t="s">
        <v>211</v>
      </c>
      <c r="B263" t="s">
        <v>212</v>
      </c>
      <c r="C263" t="s">
        <v>213</v>
      </c>
      <c r="D263" t="s">
        <v>156</v>
      </c>
      <c r="E263" t="s">
        <v>182</v>
      </c>
      <c r="F263" t="s">
        <v>178</v>
      </c>
      <c r="G263" t="s">
        <v>161</v>
      </c>
      <c r="H263" t="s">
        <v>162</v>
      </c>
      <c r="I263" t="s">
        <v>227</v>
      </c>
      <c r="J263" t="s">
        <v>389</v>
      </c>
      <c r="L263" t="s">
        <v>158</v>
      </c>
      <c r="T263" t="s">
        <v>187</v>
      </c>
      <c r="U263">
        <v>0</v>
      </c>
      <c r="V263">
        <v>72.72727272727272</v>
      </c>
      <c r="AD263">
        <v>0</v>
      </c>
      <c r="AL263">
        <v>0</v>
      </c>
      <c r="AT263">
        <v>0</v>
      </c>
      <c r="BB263">
        <v>0</v>
      </c>
      <c r="BD263" s="142">
        <v>72.72727272727272</v>
      </c>
    </row>
    <row r="264" spans="1:56" x14ac:dyDescent="0.3">
      <c r="A264" t="s">
        <v>211</v>
      </c>
      <c r="B264" t="s">
        <v>212</v>
      </c>
      <c r="C264" t="s">
        <v>213</v>
      </c>
      <c r="D264" t="s">
        <v>156</v>
      </c>
      <c r="E264" t="s">
        <v>182</v>
      </c>
      <c r="F264" t="s">
        <v>178</v>
      </c>
      <c r="G264" t="s">
        <v>161</v>
      </c>
      <c r="H264" t="s">
        <v>162</v>
      </c>
      <c r="I264" t="s">
        <v>228</v>
      </c>
      <c r="J264" t="s">
        <v>390</v>
      </c>
      <c r="L264" t="s">
        <v>158</v>
      </c>
      <c r="T264" t="s">
        <v>187</v>
      </c>
      <c r="U264">
        <v>0</v>
      </c>
      <c r="V264">
        <v>4772.7272727272721</v>
      </c>
      <c r="AD264">
        <v>4772.7272727272721</v>
      </c>
      <c r="AL264">
        <v>4772.7272727272721</v>
      </c>
      <c r="AT264">
        <v>0</v>
      </c>
      <c r="BB264">
        <v>0</v>
      </c>
      <c r="BD264" s="142">
        <v>14318.181818181816</v>
      </c>
    </row>
    <row r="265" spans="1:56" x14ac:dyDescent="0.3">
      <c r="A265" t="s">
        <v>211</v>
      </c>
      <c r="B265" t="s">
        <v>212</v>
      </c>
      <c r="C265" t="s">
        <v>213</v>
      </c>
      <c r="D265" t="s">
        <v>156</v>
      </c>
      <c r="E265" t="s">
        <v>182</v>
      </c>
      <c r="F265" t="s">
        <v>178</v>
      </c>
      <c r="G265" t="s">
        <v>161</v>
      </c>
      <c r="H265" t="s">
        <v>162</v>
      </c>
      <c r="I265" t="s">
        <v>229</v>
      </c>
      <c r="J265" t="s">
        <v>391</v>
      </c>
      <c r="L265" t="s">
        <v>158</v>
      </c>
      <c r="T265" t="s">
        <v>187</v>
      </c>
      <c r="U265">
        <v>0</v>
      </c>
      <c r="V265">
        <v>0</v>
      </c>
      <c r="AD265">
        <v>181.81818181818181</v>
      </c>
      <c r="AL265">
        <v>0</v>
      </c>
      <c r="AT265">
        <v>0</v>
      </c>
      <c r="BB265">
        <v>181.81818181818181</v>
      </c>
      <c r="BD265" s="142">
        <v>363.63636363636363</v>
      </c>
    </row>
    <row r="266" spans="1:56" x14ac:dyDescent="0.3">
      <c r="A266" t="s">
        <v>211</v>
      </c>
      <c r="B266" t="s">
        <v>212</v>
      </c>
      <c r="C266" t="s">
        <v>213</v>
      </c>
      <c r="D266" t="s">
        <v>156</v>
      </c>
      <c r="E266" t="s">
        <v>182</v>
      </c>
      <c r="F266" t="s">
        <v>178</v>
      </c>
      <c r="G266" t="s">
        <v>161</v>
      </c>
      <c r="H266" t="s">
        <v>162</v>
      </c>
      <c r="I266" t="s">
        <v>230</v>
      </c>
      <c r="J266" t="s">
        <v>392</v>
      </c>
      <c r="L266" t="s">
        <v>158</v>
      </c>
      <c r="T266" t="s">
        <v>187</v>
      </c>
      <c r="U266">
        <v>0</v>
      </c>
      <c r="V266">
        <v>0</v>
      </c>
      <c r="AD266">
        <v>0</v>
      </c>
      <c r="AL266">
        <v>0</v>
      </c>
      <c r="AT266">
        <v>0</v>
      </c>
      <c r="BB266">
        <v>0</v>
      </c>
      <c r="BD266" s="142">
        <v>0</v>
      </c>
    </row>
    <row r="267" spans="1:56" x14ac:dyDescent="0.3">
      <c r="A267" t="s">
        <v>211</v>
      </c>
      <c r="B267" t="s">
        <v>212</v>
      </c>
      <c r="C267" t="s">
        <v>213</v>
      </c>
      <c r="D267" t="s">
        <v>156</v>
      </c>
      <c r="E267" t="s">
        <v>182</v>
      </c>
      <c r="F267" t="s">
        <v>180</v>
      </c>
      <c r="G267" t="s">
        <v>173</v>
      </c>
      <c r="H267" t="s">
        <v>174</v>
      </c>
      <c r="I267" t="s">
        <v>167</v>
      </c>
      <c r="J267" t="s">
        <v>393</v>
      </c>
      <c r="L267" t="s">
        <v>158</v>
      </c>
      <c r="T267" t="s">
        <v>187</v>
      </c>
      <c r="U267">
        <v>0</v>
      </c>
      <c r="V267">
        <v>5454.545454545454</v>
      </c>
      <c r="AD267">
        <v>0</v>
      </c>
      <c r="AL267">
        <v>0</v>
      </c>
      <c r="AT267">
        <v>0</v>
      </c>
      <c r="BB267">
        <v>0</v>
      </c>
      <c r="BD267" s="142">
        <v>5454.545454545454</v>
      </c>
    </row>
    <row r="268" spans="1:56" x14ac:dyDescent="0.3">
      <c r="A268" t="s">
        <v>211</v>
      </c>
      <c r="B268" t="s">
        <v>212</v>
      </c>
      <c r="C268" t="s">
        <v>213</v>
      </c>
      <c r="D268" t="s">
        <v>156</v>
      </c>
      <c r="E268" t="s">
        <v>182</v>
      </c>
      <c r="F268" t="s">
        <v>180</v>
      </c>
      <c r="G268" t="s">
        <v>176</v>
      </c>
      <c r="H268" t="s">
        <v>231</v>
      </c>
      <c r="I268" t="s">
        <v>168</v>
      </c>
      <c r="J268" t="s">
        <v>394</v>
      </c>
      <c r="L268" t="s">
        <v>158</v>
      </c>
      <c r="T268" t="s">
        <v>187</v>
      </c>
      <c r="U268">
        <v>0</v>
      </c>
      <c r="V268">
        <v>98909.090909090897</v>
      </c>
      <c r="AD268">
        <v>0</v>
      </c>
      <c r="AL268">
        <v>0</v>
      </c>
      <c r="AT268">
        <v>0</v>
      </c>
      <c r="BB268">
        <v>0</v>
      </c>
      <c r="BD268" s="142">
        <v>98909.090909090897</v>
      </c>
    </row>
    <row r="269" spans="1:56" x14ac:dyDescent="0.3">
      <c r="A269" t="s">
        <v>211</v>
      </c>
      <c r="B269" t="s">
        <v>212</v>
      </c>
      <c r="C269" t="s">
        <v>213</v>
      </c>
      <c r="D269" t="s">
        <v>156</v>
      </c>
      <c r="E269" t="s">
        <v>182</v>
      </c>
      <c r="F269" t="s">
        <v>178</v>
      </c>
      <c r="G269" t="s">
        <v>161</v>
      </c>
      <c r="H269" t="s">
        <v>162</v>
      </c>
      <c r="I269" t="s">
        <v>379</v>
      </c>
      <c r="J269" t="s">
        <v>395</v>
      </c>
      <c r="V269">
        <v>0</v>
      </c>
      <c r="AD269">
        <v>0</v>
      </c>
      <c r="AL269">
        <v>0</v>
      </c>
      <c r="AT269">
        <v>0</v>
      </c>
      <c r="BB269">
        <v>0</v>
      </c>
    </row>
    <row r="270" spans="1:56" x14ac:dyDescent="0.3">
      <c r="A270" t="s">
        <v>211</v>
      </c>
      <c r="B270" t="s">
        <v>212</v>
      </c>
      <c r="C270" t="s">
        <v>213</v>
      </c>
      <c r="D270" t="s">
        <v>156</v>
      </c>
      <c r="E270" t="s">
        <v>182</v>
      </c>
      <c r="F270" t="s">
        <v>178</v>
      </c>
      <c r="G270" t="s">
        <v>161</v>
      </c>
      <c r="H270" t="s">
        <v>162</v>
      </c>
      <c r="I270" t="s">
        <v>378</v>
      </c>
      <c r="J270" t="s">
        <v>396</v>
      </c>
      <c r="L270" t="s">
        <v>158</v>
      </c>
      <c r="T270" t="s">
        <v>187</v>
      </c>
      <c r="U270">
        <v>0</v>
      </c>
      <c r="V270">
        <v>2727.272727272727</v>
      </c>
      <c r="AD270">
        <v>2727.272727272727</v>
      </c>
      <c r="AL270">
        <v>2727.272727272727</v>
      </c>
      <c r="AT270">
        <v>2727.272727272727</v>
      </c>
      <c r="BB270">
        <v>2727.272727272727</v>
      </c>
      <c r="BD270" s="142">
        <v>13636.363636363636</v>
      </c>
    </row>
    <row r="271" spans="1:56" x14ac:dyDescent="0.3">
      <c r="A271" t="s">
        <v>211</v>
      </c>
      <c r="B271" t="s">
        <v>212</v>
      </c>
      <c r="C271" t="s">
        <v>213</v>
      </c>
      <c r="D271" t="s">
        <v>156</v>
      </c>
      <c r="E271" t="s">
        <v>182</v>
      </c>
      <c r="F271" t="s">
        <v>178</v>
      </c>
      <c r="G271" t="s">
        <v>161</v>
      </c>
      <c r="H271" t="s">
        <v>162</v>
      </c>
      <c r="I271" t="s">
        <v>169</v>
      </c>
      <c r="J271" t="s">
        <v>232</v>
      </c>
      <c r="L271" t="s">
        <v>158</v>
      </c>
      <c r="T271" t="s">
        <v>187</v>
      </c>
      <c r="U271">
        <v>0</v>
      </c>
      <c r="V271">
        <v>0</v>
      </c>
      <c r="AD271">
        <v>0</v>
      </c>
      <c r="AL271">
        <v>0</v>
      </c>
      <c r="AT271">
        <v>0</v>
      </c>
      <c r="BB271">
        <v>0</v>
      </c>
      <c r="BD271" s="142">
        <v>0</v>
      </c>
    </row>
    <row r="272" spans="1:56" x14ac:dyDescent="0.3">
      <c r="A272" t="s">
        <v>211</v>
      </c>
      <c r="B272" t="s">
        <v>212</v>
      </c>
      <c r="C272" t="s">
        <v>213</v>
      </c>
      <c r="D272" t="s">
        <v>156</v>
      </c>
      <c r="E272" t="s">
        <v>182</v>
      </c>
      <c r="F272" t="s">
        <v>178</v>
      </c>
      <c r="G272" t="s">
        <v>161</v>
      </c>
      <c r="H272" t="s">
        <v>162</v>
      </c>
      <c r="I272" t="s">
        <v>170</v>
      </c>
      <c r="J272" t="s">
        <v>397</v>
      </c>
      <c r="L272" t="s">
        <v>158</v>
      </c>
      <c r="T272" t="s">
        <v>187</v>
      </c>
      <c r="U272">
        <v>0</v>
      </c>
      <c r="V272">
        <v>0</v>
      </c>
      <c r="AD272">
        <v>0</v>
      </c>
      <c r="AL272">
        <v>218.18181818181816</v>
      </c>
      <c r="AT272">
        <v>0</v>
      </c>
      <c r="BB272">
        <v>0</v>
      </c>
      <c r="BD272" s="142">
        <v>218.18181818181816</v>
      </c>
    </row>
    <row r="273" spans="1:56" x14ac:dyDescent="0.3">
      <c r="A273" t="s">
        <v>211</v>
      </c>
      <c r="B273" t="s">
        <v>212</v>
      </c>
      <c r="C273" t="s">
        <v>213</v>
      </c>
      <c r="D273" t="s">
        <v>156</v>
      </c>
      <c r="E273" t="s">
        <v>182</v>
      </c>
      <c r="F273" t="s">
        <v>178</v>
      </c>
      <c r="G273" t="s">
        <v>161</v>
      </c>
      <c r="H273" t="s">
        <v>162</v>
      </c>
      <c r="I273" t="s">
        <v>233</v>
      </c>
      <c r="J273" t="s">
        <v>398</v>
      </c>
      <c r="L273" t="s">
        <v>158</v>
      </c>
      <c r="T273" t="s">
        <v>187</v>
      </c>
      <c r="U273">
        <v>0</v>
      </c>
      <c r="V273">
        <v>0</v>
      </c>
      <c r="AD273">
        <v>0</v>
      </c>
      <c r="AL273">
        <v>38181.818181818177</v>
      </c>
      <c r="AT273">
        <v>0</v>
      </c>
      <c r="BB273">
        <v>0</v>
      </c>
      <c r="BD273" s="142">
        <v>38181.818181818177</v>
      </c>
    </row>
    <row r="274" spans="1:56" x14ac:dyDescent="0.3">
      <c r="A274" t="s">
        <v>211</v>
      </c>
      <c r="B274" t="s">
        <v>212</v>
      </c>
      <c r="C274" t="s">
        <v>213</v>
      </c>
      <c r="D274" t="s">
        <v>156</v>
      </c>
      <c r="E274" t="s">
        <v>182</v>
      </c>
      <c r="F274" t="s">
        <v>178</v>
      </c>
      <c r="G274" t="s">
        <v>161</v>
      </c>
      <c r="H274" t="s">
        <v>162</v>
      </c>
      <c r="I274" t="s">
        <v>234</v>
      </c>
      <c r="J274" t="s">
        <v>399</v>
      </c>
      <c r="L274" t="s">
        <v>158</v>
      </c>
      <c r="T274" t="s">
        <v>187</v>
      </c>
      <c r="U274">
        <v>0</v>
      </c>
      <c r="V274">
        <v>0</v>
      </c>
      <c r="AD274">
        <v>0</v>
      </c>
      <c r="AL274">
        <v>1090.9090909090908</v>
      </c>
      <c r="AT274">
        <v>0</v>
      </c>
      <c r="BB274">
        <v>0</v>
      </c>
      <c r="BD274" s="142">
        <v>1090.9090909090908</v>
      </c>
    </row>
    <row r="275" spans="1:56" x14ac:dyDescent="0.3">
      <c r="A275" t="s">
        <v>211</v>
      </c>
      <c r="B275" t="s">
        <v>212</v>
      </c>
      <c r="C275" t="s">
        <v>213</v>
      </c>
      <c r="D275" t="s">
        <v>156</v>
      </c>
      <c r="E275" t="s">
        <v>182</v>
      </c>
      <c r="F275" t="s">
        <v>178</v>
      </c>
      <c r="G275" t="s">
        <v>161</v>
      </c>
      <c r="H275" t="s">
        <v>162</v>
      </c>
      <c r="I275" t="s">
        <v>235</v>
      </c>
      <c r="J275" t="s">
        <v>400</v>
      </c>
      <c r="L275" t="s">
        <v>158</v>
      </c>
      <c r="T275" t="s">
        <v>187</v>
      </c>
      <c r="U275">
        <v>0</v>
      </c>
      <c r="V275">
        <v>0</v>
      </c>
      <c r="AD275">
        <v>0</v>
      </c>
      <c r="AL275">
        <v>436.36363636363632</v>
      </c>
      <c r="AT275">
        <v>0</v>
      </c>
      <c r="BB275">
        <v>0</v>
      </c>
      <c r="BD275" s="142">
        <v>436.36363636363632</v>
      </c>
    </row>
    <row r="276" spans="1:56" x14ac:dyDescent="0.3">
      <c r="A276" t="s">
        <v>211</v>
      </c>
      <c r="B276" t="s">
        <v>212</v>
      </c>
      <c r="C276" t="s">
        <v>213</v>
      </c>
      <c r="D276" t="s">
        <v>156</v>
      </c>
      <c r="E276" t="s">
        <v>182</v>
      </c>
      <c r="F276" t="s">
        <v>178</v>
      </c>
      <c r="G276" t="s">
        <v>161</v>
      </c>
      <c r="H276" t="s">
        <v>162</v>
      </c>
      <c r="I276" t="s">
        <v>236</v>
      </c>
      <c r="J276" t="s">
        <v>401</v>
      </c>
      <c r="L276" t="s">
        <v>158</v>
      </c>
      <c r="T276" t="s">
        <v>187</v>
      </c>
      <c r="U276">
        <v>0</v>
      </c>
      <c r="V276">
        <v>0</v>
      </c>
      <c r="AD276">
        <v>0</v>
      </c>
      <c r="AL276">
        <v>0</v>
      </c>
      <c r="AT276">
        <v>0</v>
      </c>
      <c r="BB276">
        <v>218.18181818181816</v>
      </c>
      <c r="BD276" s="142">
        <v>218.18181818181816</v>
      </c>
    </row>
    <row r="277" spans="1:56" x14ac:dyDescent="0.3">
      <c r="A277" t="s">
        <v>211</v>
      </c>
      <c r="B277" t="s">
        <v>212</v>
      </c>
      <c r="C277" t="s">
        <v>213</v>
      </c>
      <c r="D277" t="s">
        <v>156</v>
      </c>
      <c r="E277" t="s">
        <v>182</v>
      </c>
      <c r="F277" t="s">
        <v>180</v>
      </c>
      <c r="G277" t="s">
        <v>164</v>
      </c>
      <c r="H277" t="s">
        <v>238</v>
      </c>
      <c r="I277" t="s">
        <v>237</v>
      </c>
      <c r="J277" t="s">
        <v>402</v>
      </c>
      <c r="L277" t="s">
        <v>158</v>
      </c>
      <c r="T277" t="s">
        <v>187</v>
      </c>
      <c r="U277">
        <v>0</v>
      </c>
      <c r="V277">
        <v>0</v>
      </c>
      <c r="AD277">
        <v>0</v>
      </c>
      <c r="AL277">
        <v>0</v>
      </c>
      <c r="AT277">
        <v>0</v>
      </c>
      <c r="BB277">
        <v>17272.727272727272</v>
      </c>
      <c r="BD277" s="142">
        <v>17272.727272727272</v>
      </c>
    </row>
    <row r="278" spans="1:56" x14ac:dyDescent="0.3">
      <c r="A278" t="s">
        <v>211</v>
      </c>
      <c r="B278" t="s">
        <v>212</v>
      </c>
      <c r="C278" t="s">
        <v>213</v>
      </c>
      <c r="D278" t="s">
        <v>156</v>
      </c>
      <c r="E278" t="s">
        <v>182</v>
      </c>
      <c r="F278" t="s">
        <v>178</v>
      </c>
      <c r="G278" t="s">
        <v>161</v>
      </c>
      <c r="H278" t="s">
        <v>162</v>
      </c>
      <c r="I278" t="s">
        <v>239</v>
      </c>
      <c r="J278" t="s">
        <v>403</v>
      </c>
      <c r="L278" t="s">
        <v>158</v>
      </c>
      <c r="T278" t="s">
        <v>187</v>
      </c>
      <c r="U278">
        <v>0</v>
      </c>
      <c r="V278">
        <v>0</v>
      </c>
      <c r="AD278">
        <v>0</v>
      </c>
      <c r="AL278">
        <v>0</v>
      </c>
      <c r="AT278">
        <v>0</v>
      </c>
      <c r="BB278">
        <v>218.18181818181816</v>
      </c>
      <c r="BD278" s="142">
        <v>218.18181818181816</v>
      </c>
    </row>
    <row r="279" spans="1:56" x14ac:dyDescent="0.3">
      <c r="A279" t="s">
        <v>211</v>
      </c>
      <c r="B279" t="s">
        <v>212</v>
      </c>
      <c r="C279" t="s">
        <v>213</v>
      </c>
      <c r="D279" t="s">
        <v>156</v>
      </c>
      <c r="E279" t="s">
        <v>182</v>
      </c>
      <c r="F279" t="s">
        <v>178</v>
      </c>
      <c r="G279" t="s">
        <v>161</v>
      </c>
      <c r="H279" t="s">
        <v>162</v>
      </c>
      <c r="I279" t="s">
        <v>240</v>
      </c>
      <c r="J279" t="s">
        <v>404</v>
      </c>
      <c r="L279" t="s">
        <v>158</v>
      </c>
      <c r="T279" t="s">
        <v>187</v>
      </c>
      <c r="U279">
        <v>0</v>
      </c>
      <c r="V279">
        <v>0</v>
      </c>
      <c r="AD279">
        <v>0</v>
      </c>
      <c r="AL279">
        <v>0</v>
      </c>
      <c r="AT279">
        <v>0</v>
      </c>
      <c r="BB279">
        <v>218.18181818181816</v>
      </c>
      <c r="BD279" s="142">
        <v>218.18181818181816</v>
      </c>
    </row>
    <row r="280" spans="1:56" x14ac:dyDescent="0.3">
      <c r="A280" t="s">
        <v>211</v>
      </c>
      <c r="B280" t="s">
        <v>212</v>
      </c>
      <c r="C280" t="s">
        <v>213</v>
      </c>
      <c r="D280" t="s">
        <v>156</v>
      </c>
      <c r="E280" t="s">
        <v>182</v>
      </c>
      <c r="F280" t="s">
        <v>178</v>
      </c>
      <c r="G280" t="s">
        <v>161</v>
      </c>
      <c r="H280" t="s">
        <v>162</v>
      </c>
      <c r="I280" t="s">
        <v>241</v>
      </c>
      <c r="J280" t="s">
        <v>405</v>
      </c>
      <c r="L280" t="s">
        <v>158</v>
      </c>
      <c r="T280" t="s">
        <v>187</v>
      </c>
      <c r="U280">
        <v>0</v>
      </c>
      <c r="V280">
        <v>0</v>
      </c>
      <c r="AD280">
        <v>0</v>
      </c>
      <c r="AL280">
        <v>0</v>
      </c>
      <c r="AT280">
        <v>0</v>
      </c>
      <c r="BB280">
        <v>3636.363636363636</v>
      </c>
      <c r="BD280" s="142">
        <v>3636.363636363636</v>
      </c>
    </row>
    <row r="281" spans="1:56" x14ac:dyDescent="0.3">
      <c r="A281" t="s">
        <v>211</v>
      </c>
      <c r="B281" t="s">
        <v>212</v>
      </c>
      <c r="C281" t="s">
        <v>213</v>
      </c>
      <c r="D281" t="s">
        <v>156</v>
      </c>
      <c r="E281" t="s">
        <v>182</v>
      </c>
      <c r="F281" t="s">
        <v>178</v>
      </c>
      <c r="G281" t="s">
        <v>161</v>
      </c>
      <c r="H281" t="s">
        <v>162</v>
      </c>
      <c r="I281" t="s">
        <v>242</v>
      </c>
      <c r="J281" t="s">
        <v>406</v>
      </c>
      <c r="L281" t="s">
        <v>158</v>
      </c>
      <c r="T281" t="s">
        <v>187</v>
      </c>
      <c r="U281">
        <v>0</v>
      </c>
      <c r="V281">
        <v>0</v>
      </c>
      <c r="AD281">
        <v>0</v>
      </c>
      <c r="AL281">
        <v>0</v>
      </c>
      <c r="AT281">
        <v>0</v>
      </c>
      <c r="BB281">
        <v>1090.9090909090908</v>
      </c>
      <c r="BD281" s="142">
        <v>1090.9090909090908</v>
      </c>
    </row>
    <row r="282" spans="1:56" x14ac:dyDescent="0.3">
      <c r="A282" t="s">
        <v>211</v>
      </c>
      <c r="B282" t="s">
        <v>212</v>
      </c>
      <c r="C282" t="s">
        <v>213</v>
      </c>
      <c r="D282" t="s">
        <v>156</v>
      </c>
      <c r="E282" t="s">
        <v>182</v>
      </c>
      <c r="F282" t="s">
        <v>178</v>
      </c>
      <c r="G282" t="s">
        <v>161</v>
      </c>
      <c r="H282" t="s">
        <v>162</v>
      </c>
      <c r="I282" t="s">
        <v>244</v>
      </c>
      <c r="J282" t="s">
        <v>243</v>
      </c>
      <c r="L282" t="s">
        <v>158</v>
      </c>
      <c r="T282" t="s">
        <v>187</v>
      </c>
      <c r="U282">
        <v>0</v>
      </c>
      <c r="V282">
        <v>0</v>
      </c>
      <c r="AD282">
        <v>0</v>
      </c>
      <c r="AL282">
        <v>0</v>
      </c>
      <c r="AT282">
        <v>0</v>
      </c>
      <c r="BB282">
        <v>0</v>
      </c>
      <c r="BD282" s="142">
        <v>0</v>
      </c>
    </row>
    <row r="283" spans="1:56" x14ac:dyDescent="0.3">
      <c r="A283" t="s">
        <v>211</v>
      </c>
      <c r="B283" t="s">
        <v>212</v>
      </c>
      <c r="C283" t="s">
        <v>213</v>
      </c>
      <c r="D283" t="s">
        <v>156</v>
      </c>
      <c r="E283" t="s">
        <v>182</v>
      </c>
      <c r="F283" t="s">
        <v>178</v>
      </c>
      <c r="G283" t="s">
        <v>161</v>
      </c>
      <c r="H283" t="s">
        <v>162</v>
      </c>
      <c r="I283" t="s">
        <v>246</v>
      </c>
      <c r="J283" t="s">
        <v>245</v>
      </c>
      <c r="L283" t="s">
        <v>158</v>
      </c>
      <c r="T283" t="s">
        <v>187</v>
      </c>
      <c r="U283">
        <v>0</v>
      </c>
      <c r="V283">
        <v>0</v>
      </c>
      <c r="AD283">
        <v>0</v>
      </c>
      <c r="AL283">
        <v>0</v>
      </c>
      <c r="AT283">
        <v>0</v>
      </c>
      <c r="BB283">
        <v>0</v>
      </c>
      <c r="BD283" s="142">
        <v>0</v>
      </c>
    </row>
    <row r="284" spans="1:56" x14ac:dyDescent="0.3">
      <c r="A284" t="s">
        <v>211</v>
      </c>
      <c r="B284" t="s">
        <v>212</v>
      </c>
      <c r="C284" t="s">
        <v>213</v>
      </c>
      <c r="D284" t="s">
        <v>156</v>
      </c>
      <c r="E284" t="s">
        <v>182</v>
      </c>
      <c r="F284" t="s">
        <v>178</v>
      </c>
      <c r="G284" t="s">
        <v>161</v>
      </c>
      <c r="H284" t="s">
        <v>162</v>
      </c>
      <c r="I284" t="s">
        <v>247</v>
      </c>
      <c r="J284" t="s">
        <v>407</v>
      </c>
      <c r="L284" t="s">
        <v>158</v>
      </c>
      <c r="T284" t="s">
        <v>187</v>
      </c>
      <c r="U284">
        <v>0</v>
      </c>
      <c r="V284">
        <v>181.81818181818181</v>
      </c>
      <c r="AD284">
        <v>181.81818181818181</v>
      </c>
      <c r="AL284">
        <v>181.81818181818181</v>
      </c>
      <c r="AT284">
        <v>0</v>
      </c>
      <c r="BB284">
        <v>0</v>
      </c>
      <c r="BD284" s="142">
        <v>545.4545454545455</v>
      </c>
    </row>
    <row r="285" spans="1:56" x14ac:dyDescent="0.3">
      <c r="A285" t="s">
        <v>211</v>
      </c>
      <c r="B285" t="s">
        <v>212</v>
      </c>
      <c r="C285" t="s">
        <v>213</v>
      </c>
      <c r="D285" t="s">
        <v>156</v>
      </c>
      <c r="E285" t="s">
        <v>182</v>
      </c>
      <c r="F285" t="s">
        <v>178</v>
      </c>
      <c r="G285" t="s">
        <v>161</v>
      </c>
      <c r="H285" t="s">
        <v>162</v>
      </c>
      <c r="I285" t="s">
        <v>248</v>
      </c>
      <c r="J285" t="s">
        <v>408</v>
      </c>
      <c r="L285" t="s">
        <v>158</v>
      </c>
      <c r="T285" t="s">
        <v>187</v>
      </c>
      <c r="U285">
        <v>0</v>
      </c>
      <c r="V285">
        <v>56818.181818181816</v>
      </c>
      <c r="AD285">
        <v>56818.181818181816</v>
      </c>
      <c r="AL285">
        <v>56818.181818181816</v>
      </c>
      <c r="AT285">
        <v>0</v>
      </c>
      <c r="BB285">
        <v>0</v>
      </c>
      <c r="BD285" s="142">
        <v>170454.54545454544</v>
      </c>
    </row>
    <row r="286" spans="1:56" x14ac:dyDescent="0.3">
      <c r="A286" t="s">
        <v>211</v>
      </c>
      <c r="B286" t="s">
        <v>212</v>
      </c>
      <c r="C286" t="s">
        <v>213</v>
      </c>
      <c r="D286" t="s">
        <v>156</v>
      </c>
      <c r="E286" t="s">
        <v>182</v>
      </c>
      <c r="F286" t="s">
        <v>178</v>
      </c>
      <c r="G286" t="s">
        <v>161</v>
      </c>
      <c r="H286" t="s">
        <v>162</v>
      </c>
      <c r="I286" t="s">
        <v>249</v>
      </c>
      <c r="J286" t="s">
        <v>409</v>
      </c>
      <c r="L286" t="s">
        <v>158</v>
      </c>
      <c r="T286" t="s">
        <v>187</v>
      </c>
      <c r="U286">
        <v>0</v>
      </c>
      <c r="V286">
        <v>909.09090909090901</v>
      </c>
      <c r="AD286">
        <v>909.09090909090901</v>
      </c>
      <c r="AL286">
        <v>909.09090909090901</v>
      </c>
      <c r="AT286">
        <v>0</v>
      </c>
      <c r="BB286">
        <v>0</v>
      </c>
      <c r="BD286" s="142">
        <v>2727.272727272727</v>
      </c>
    </row>
    <row r="287" spans="1:56" x14ac:dyDescent="0.3">
      <c r="A287" t="s">
        <v>211</v>
      </c>
      <c r="B287" t="s">
        <v>212</v>
      </c>
      <c r="C287" t="s">
        <v>213</v>
      </c>
      <c r="D287" t="s">
        <v>156</v>
      </c>
      <c r="E287" t="s">
        <v>182</v>
      </c>
      <c r="F287" t="s">
        <v>178</v>
      </c>
      <c r="G287" t="s">
        <v>161</v>
      </c>
      <c r="H287" t="s">
        <v>162</v>
      </c>
      <c r="I287" t="s">
        <v>250</v>
      </c>
      <c r="J287" t="s">
        <v>410</v>
      </c>
      <c r="L287" t="s">
        <v>158</v>
      </c>
      <c r="T287" t="s">
        <v>187</v>
      </c>
      <c r="U287">
        <v>0</v>
      </c>
      <c r="V287">
        <v>363.63636363636363</v>
      </c>
      <c r="AD287">
        <v>363.63636363636363</v>
      </c>
      <c r="AL287">
        <v>363.63636363636363</v>
      </c>
      <c r="AT287">
        <v>0</v>
      </c>
      <c r="BB287">
        <v>0</v>
      </c>
      <c r="BD287" s="142">
        <v>1090.909090909091</v>
      </c>
    </row>
    <row r="288" spans="1:56" x14ac:dyDescent="0.3">
      <c r="A288" t="s">
        <v>211</v>
      </c>
      <c r="B288" t="s">
        <v>212</v>
      </c>
      <c r="C288" t="s">
        <v>213</v>
      </c>
      <c r="D288" t="s">
        <v>156</v>
      </c>
      <c r="E288" t="s">
        <v>182</v>
      </c>
      <c r="F288" t="s">
        <v>178</v>
      </c>
      <c r="G288" t="s">
        <v>161</v>
      </c>
      <c r="H288" t="s">
        <v>162</v>
      </c>
      <c r="I288" t="s">
        <v>251</v>
      </c>
      <c r="J288" t="s">
        <v>411</v>
      </c>
      <c r="L288" t="s">
        <v>158</v>
      </c>
      <c r="T288" t="s">
        <v>187</v>
      </c>
      <c r="U288">
        <v>0</v>
      </c>
      <c r="V288">
        <v>0</v>
      </c>
      <c r="AD288">
        <v>272.72727272727269</v>
      </c>
      <c r="AL288">
        <v>272.72727272727269</v>
      </c>
      <c r="AT288">
        <v>0</v>
      </c>
      <c r="BB288">
        <v>0</v>
      </c>
      <c r="BD288" s="142">
        <v>545.45454545454538</v>
      </c>
    </row>
    <row r="289" spans="1:56" x14ac:dyDescent="0.3">
      <c r="A289" t="s">
        <v>211</v>
      </c>
      <c r="B289" t="s">
        <v>212</v>
      </c>
      <c r="C289" t="s">
        <v>213</v>
      </c>
      <c r="D289" t="s">
        <v>156</v>
      </c>
      <c r="E289" t="s">
        <v>182</v>
      </c>
      <c r="F289" t="s">
        <v>180</v>
      </c>
      <c r="G289" t="s">
        <v>164</v>
      </c>
      <c r="H289" t="s">
        <v>238</v>
      </c>
      <c r="I289" t="s">
        <v>252</v>
      </c>
      <c r="J289" t="s">
        <v>253</v>
      </c>
      <c r="L289" t="s">
        <v>158</v>
      </c>
      <c r="T289" t="s">
        <v>187</v>
      </c>
      <c r="U289">
        <v>0</v>
      </c>
      <c r="V289">
        <v>0</v>
      </c>
      <c r="AD289">
        <v>27272.727272727272</v>
      </c>
      <c r="AL289">
        <v>27272.727272727272</v>
      </c>
      <c r="AT289">
        <v>0</v>
      </c>
      <c r="BB289">
        <v>0</v>
      </c>
      <c r="BD289" s="142">
        <v>54545.454545454544</v>
      </c>
    </row>
    <row r="290" spans="1:56" x14ac:dyDescent="0.3">
      <c r="A290" t="s">
        <v>211</v>
      </c>
      <c r="B290" t="s">
        <v>212</v>
      </c>
      <c r="C290" t="s">
        <v>213</v>
      </c>
      <c r="D290" t="s">
        <v>156</v>
      </c>
      <c r="E290" t="s">
        <v>182</v>
      </c>
      <c r="F290" t="s">
        <v>178</v>
      </c>
      <c r="G290" t="s">
        <v>161</v>
      </c>
      <c r="H290" t="s">
        <v>162</v>
      </c>
      <c r="I290" t="s">
        <v>254</v>
      </c>
      <c r="J290" t="s">
        <v>412</v>
      </c>
      <c r="L290" t="s">
        <v>158</v>
      </c>
      <c r="T290" t="s">
        <v>187</v>
      </c>
      <c r="U290">
        <v>0</v>
      </c>
      <c r="V290">
        <v>0</v>
      </c>
      <c r="AD290">
        <v>272.72727272727269</v>
      </c>
      <c r="AL290">
        <v>272.72727272727269</v>
      </c>
      <c r="AT290">
        <v>0</v>
      </c>
      <c r="BB290">
        <v>0</v>
      </c>
      <c r="BD290" s="142">
        <v>545.45454545454538</v>
      </c>
    </row>
    <row r="291" spans="1:56" x14ac:dyDescent="0.3">
      <c r="A291" t="s">
        <v>211</v>
      </c>
      <c r="B291" t="s">
        <v>212</v>
      </c>
      <c r="C291" t="s">
        <v>213</v>
      </c>
      <c r="D291" t="s">
        <v>156</v>
      </c>
      <c r="E291" t="s">
        <v>182</v>
      </c>
      <c r="F291" t="s">
        <v>178</v>
      </c>
      <c r="G291" t="s">
        <v>161</v>
      </c>
      <c r="H291" t="s">
        <v>162</v>
      </c>
      <c r="I291" t="s">
        <v>255</v>
      </c>
      <c r="J291" t="s">
        <v>413</v>
      </c>
      <c r="L291" t="s">
        <v>158</v>
      </c>
      <c r="T291" t="s">
        <v>187</v>
      </c>
      <c r="U291">
        <v>0</v>
      </c>
      <c r="V291">
        <v>0</v>
      </c>
      <c r="AD291">
        <v>0</v>
      </c>
      <c r="AL291">
        <v>545.45454545454538</v>
      </c>
      <c r="AT291">
        <v>0</v>
      </c>
      <c r="BB291">
        <v>0</v>
      </c>
      <c r="BD291" s="142">
        <v>545.45454545454538</v>
      </c>
    </row>
    <row r="292" spans="1:56" x14ac:dyDescent="0.3">
      <c r="A292" t="s">
        <v>211</v>
      </c>
      <c r="B292" t="s">
        <v>212</v>
      </c>
      <c r="C292" t="s">
        <v>213</v>
      </c>
      <c r="D292" t="s">
        <v>156</v>
      </c>
      <c r="E292" t="s">
        <v>182</v>
      </c>
      <c r="F292" t="s">
        <v>178</v>
      </c>
      <c r="G292" t="s">
        <v>161</v>
      </c>
      <c r="H292" t="s">
        <v>162</v>
      </c>
      <c r="I292" t="s">
        <v>257</v>
      </c>
      <c r="J292" t="s">
        <v>256</v>
      </c>
      <c r="L292" t="s">
        <v>158</v>
      </c>
      <c r="T292" t="s">
        <v>187</v>
      </c>
      <c r="U292">
        <v>0</v>
      </c>
      <c r="V292">
        <v>0</v>
      </c>
      <c r="AD292">
        <v>0</v>
      </c>
      <c r="AL292">
        <v>40909.090909090904</v>
      </c>
      <c r="AT292">
        <v>0</v>
      </c>
      <c r="BB292">
        <v>0</v>
      </c>
      <c r="BD292" s="142">
        <v>40909.090909090904</v>
      </c>
    </row>
    <row r="293" spans="1:56" x14ac:dyDescent="0.3">
      <c r="A293" t="s">
        <v>211</v>
      </c>
      <c r="B293" t="s">
        <v>212</v>
      </c>
      <c r="C293" t="s">
        <v>213</v>
      </c>
      <c r="D293" t="s">
        <v>156</v>
      </c>
      <c r="E293" t="s">
        <v>182</v>
      </c>
      <c r="F293" t="s">
        <v>178</v>
      </c>
      <c r="G293" t="s">
        <v>161</v>
      </c>
      <c r="H293" t="s">
        <v>162</v>
      </c>
      <c r="I293" t="s">
        <v>259</v>
      </c>
      <c r="J293" t="s">
        <v>414</v>
      </c>
      <c r="L293" t="s">
        <v>158</v>
      </c>
      <c r="T293" t="s">
        <v>187</v>
      </c>
      <c r="U293">
        <v>0</v>
      </c>
      <c r="V293">
        <v>0</v>
      </c>
      <c r="AD293">
        <v>0</v>
      </c>
      <c r="AL293">
        <v>0</v>
      </c>
      <c r="AT293">
        <v>0</v>
      </c>
      <c r="BB293">
        <v>2181.8181818181815</v>
      </c>
      <c r="BD293" s="142">
        <v>2181.8181818181815</v>
      </c>
    </row>
    <row r="294" spans="1:56" x14ac:dyDescent="0.3">
      <c r="A294" t="s">
        <v>211</v>
      </c>
      <c r="B294" t="s">
        <v>212</v>
      </c>
      <c r="C294" t="s">
        <v>213</v>
      </c>
      <c r="D294" t="s">
        <v>156</v>
      </c>
      <c r="E294" t="s">
        <v>182</v>
      </c>
      <c r="F294" t="s">
        <v>178</v>
      </c>
      <c r="G294" t="s">
        <v>161</v>
      </c>
      <c r="H294" t="s">
        <v>162</v>
      </c>
      <c r="I294" t="s">
        <v>261</v>
      </c>
      <c r="J294" t="s">
        <v>258</v>
      </c>
      <c r="L294" t="s">
        <v>158</v>
      </c>
      <c r="T294" t="s">
        <v>187</v>
      </c>
      <c r="U294">
        <v>0</v>
      </c>
      <c r="V294">
        <v>0</v>
      </c>
      <c r="AD294">
        <v>0</v>
      </c>
      <c r="AL294">
        <v>0</v>
      </c>
      <c r="AT294">
        <v>0</v>
      </c>
      <c r="BB294">
        <v>0</v>
      </c>
      <c r="BD294" s="142">
        <v>0</v>
      </c>
    </row>
    <row r="295" spans="1:56" x14ac:dyDescent="0.3">
      <c r="A295" t="s">
        <v>211</v>
      </c>
      <c r="B295" t="s">
        <v>212</v>
      </c>
      <c r="C295" t="s">
        <v>213</v>
      </c>
      <c r="D295" t="s">
        <v>156</v>
      </c>
      <c r="E295" t="s">
        <v>182</v>
      </c>
      <c r="F295" t="s">
        <v>178</v>
      </c>
      <c r="G295" t="s">
        <v>161</v>
      </c>
      <c r="H295" t="s">
        <v>162</v>
      </c>
      <c r="I295" t="s">
        <v>262</v>
      </c>
      <c r="J295" t="s">
        <v>260</v>
      </c>
      <c r="L295" t="s">
        <v>158</v>
      </c>
      <c r="T295" t="s">
        <v>187</v>
      </c>
      <c r="U295">
        <v>0</v>
      </c>
      <c r="V295">
        <v>0</v>
      </c>
      <c r="AD295">
        <v>0</v>
      </c>
      <c r="AL295">
        <v>0</v>
      </c>
      <c r="AT295">
        <v>0</v>
      </c>
      <c r="BB295">
        <v>0</v>
      </c>
      <c r="BD295" s="142">
        <v>0</v>
      </c>
    </row>
    <row r="296" spans="1:56" x14ac:dyDescent="0.3">
      <c r="A296" t="s">
        <v>211</v>
      </c>
      <c r="B296" t="s">
        <v>212</v>
      </c>
      <c r="C296" t="s">
        <v>213</v>
      </c>
      <c r="D296" t="s">
        <v>156</v>
      </c>
      <c r="E296" t="s">
        <v>182</v>
      </c>
      <c r="F296" t="s">
        <v>178</v>
      </c>
      <c r="G296" t="s">
        <v>161</v>
      </c>
      <c r="H296" t="s">
        <v>162</v>
      </c>
      <c r="I296" t="s">
        <v>263</v>
      </c>
      <c r="J296" t="s">
        <v>415</v>
      </c>
      <c r="L296" t="s">
        <v>158</v>
      </c>
      <c r="T296" t="s">
        <v>187</v>
      </c>
      <c r="U296">
        <v>0</v>
      </c>
      <c r="V296">
        <v>0</v>
      </c>
      <c r="AD296">
        <v>0</v>
      </c>
      <c r="AL296">
        <v>0</v>
      </c>
      <c r="AT296">
        <v>0</v>
      </c>
      <c r="BB296">
        <v>90.909090909090907</v>
      </c>
      <c r="BD296" s="142">
        <v>90.909090909090907</v>
      </c>
    </row>
    <row r="297" spans="1:56" x14ac:dyDescent="0.3">
      <c r="A297" t="s">
        <v>211</v>
      </c>
      <c r="B297" t="s">
        <v>212</v>
      </c>
      <c r="C297" t="s">
        <v>213</v>
      </c>
      <c r="D297" t="s">
        <v>156</v>
      </c>
      <c r="E297" t="s">
        <v>182</v>
      </c>
      <c r="F297" t="s">
        <v>178</v>
      </c>
      <c r="G297" t="s">
        <v>161</v>
      </c>
      <c r="H297" t="s">
        <v>162</v>
      </c>
      <c r="I297" t="s">
        <v>264</v>
      </c>
      <c r="J297" t="s">
        <v>416</v>
      </c>
      <c r="L297" t="s">
        <v>158</v>
      </c>
      <c r="T297" t="s">
        <v>187</v>
      </c>
      <c r="U297">
        <v>0</v>
      </c>
      <c r="V297">
        <v>0</v>
      </c>
      <c r="AD297">
        <v>0</v>
      </c>
      <c r="AL297">
        <v>0</v>
      </c>
      <c r="AT297">
        <v>0</v>
      </c>
      <c r="BB297">
        <v>13636.363636363636</v>
      </c>
      <c r="BD297" s="142">
        <v>13636.363636363636</v>
      </c>
    </row>
    <row r="298" spans="1:56" x14ac:dyDescent="0.3">
      <c r="A298" t="s">
        <v>211</v>
      </c>
      <c r="B298" t="s">
        <v>212</v>
      </c>
      <c r="C298" t="s">
        <v>213</v>
      </c>
      <c r="D298" t="s">
        <v>156</v>
      </c>
      <c r="E298" t="s">
        <v>182</v>
      </c>
      <c r="F298" t="s">
        <v>178</v>
      </c>
      <c r="G298" t="s">
        <v>161</v>
      </c>
      <c r="H298" t="s">
        <v>162</v>
      </c>
      <c r="I298" t="s">
        <v>265</v>
      </c>
      <c r="J298" t="s">
        <v>417</v>
      </c>
      <c r="L298" t="s">
        <v>158</v>
      </c>
      <c r="T298" t="s">
        <v>187</v>
      </c>
      <c r="U298">
        <v>0</v>
      </c>
      <c r="V298">
        <v>0</v>
      </c>
      <c r="AD298">
        <v>0</v>
      </c>
      <c r="AL298">
        <v>0</v>
      </c>
      <c r="AT298">
        <v>0</v>
      </c>
      <c r="BB298">
        <v>454.5454545454545</v>
      </c>
      <c r="BD298" s="142">
        <v>454.5454545454545</v>
      </c>
    </row>
    <row r="299" spans="1:56" x14ac:dyDescent="0.3">
      <c r="A299" t="s">
        <v>211</v>
      </c>
      <c r="B299" t="s">
        <v>212</v>
      </c>
      <c r="C299" t="s">
        <v>213</v>
      </c>
      <c r="D299" t="s">
        <v>156</v>
      </c>
      <c r="E299" t="s">
        <v>182</v>
      </c>
      <c r="F299" t="s">
        <v>178</v>
      </c>
      <c r="G299" t="s">
        <v>161</v>
      </c>
      <c r="H299" t="s">
        <v>162</v>
      </c>
      <c r="I299" t="s">
        <v>266</v>
      </c>
      <c r="J299" t="s">
        <v>418</v>
      </c>
      <c r="L299" t="s">
        <v>158</v>
      </c>
      <c r="T299" t="s">
        <v>187</v>
      </c>
      <c r="U299">
        <v>0</v>
      </c>
      <c r="V299">
        <v>0</v>
      </c>
      <c r="AD299">
        <v>0</v>
      </c>
      <c r="AL299">
        <v>0</v>
      </c>
      <c r="AT299">
        <v>0</v>
      </c>
      <c r="BB299">
        <v>181.81818181818181</v>
      </c>
      <c r="BD299" s="142">
        <v>181.81818181818181</v>
      </c>
    </row>
    <row r="300" spans="1:56" x14ac:dyDescent="0.3">
      <c r="A300" t="s">
        <v>211</v>
      </c>
      <c r="B300" t="s">
        <v>212</v>
      </c>
      <c r="C300" t="s">
        <v>213</v>
      </c>
      <c r="D300" t="s">
        <v>156</v>
      </c>
      <c r="E300" t="s">
        <v>182</v>
      </c>
      <c r="F300" t="s">
        <v>178</v>
      </c>
      <c r="G300" t="s">
        <v>161</v>
      </c>
      <c r="H300" t="s">
        <v>162</v>
      </c>
      <c r="I300" t="s">
        <v>267</v>
      </c>
      <c r="J300" t="s">
        <v>419</v>
      </c>
      <c r="L300" t="s">
        <v>158</v>
      </c>
      <c r="T300" t="s">
        <v>187</v>
      </c>
      <c r="U300">
        <v>0</v>
      </c>
      <c r="V300">
        <v>0</v>
      </c>
      <c r="AD300">
        <v>0</v>
      </c>
      <c r="AL300">
        <v>0</v>
      </c>
      <c r="AT300">
        <v>0</v>
      </c>
      <c r="BB300">
        <v>90.909090909090907</v>
      </c>
      <c r="BD300" s="142">
        <v>90.909090909090907</v>
      </c>
    </row>
    <row r="301" spans="1:56" x14ac:dyDescent="0.3">
      <c r="A301" t="s">
        <v>211</v>
      </c>
      <c r="B301" t="s">
        <v>212</v>
      </c>
      <c r="C301" t="s">
        <v>213</v>
      </c>
      <c r="D301" t="s">
        <v>156</v>
      </c>
      <c r="E301" t="s">
        <v>182</v>
      </c>
      <c r="F301" t="s">
        <v>180</v>
      </c>
      <c r="G301" t="s">
        <v>164</v>
      </c>
      <c r="H301" t="s">
        <v>238</v>
      </c>
      <c r="I301" t="s">
        <v>269</v>
      </c>
      <c r="J301" t="s">
        <v>268</v>
      </c>
      <c r="L301" t="s">
        <v>158</v>
      </c>
      <c r="T301" t="s">
        <v>187</v>
      </c>
      <c r="U301">
        <v>0</v>
      </c>
      <c r="V301">
        <v>0</v>
      </c>
      <c r="AD301">
        <v>0</v>
      </c>
      <c r="AL301">
        <v>0</v>
      </c>
      <c r="AT301">
        <v>0</v>
      </c>
      <c r="BB301">
        <v>27272.727272727272</v>
      </c>
      <c r="BD301" s="142">
        <v>27272.727272727272</v>
      </c>
    </row>
    <row r="302" spans="1:56" x14ac:dyDescent="0.3">
      <c r="A302" t="s">
        <v>211</v>
      </c>
      <c r="B302" t="s">
        <v>212</v>
      </c>
      <c r="C302" t="s">
        <v>213</v>
      </c>
      <c r="D302" t="s">
        <v>156</v>
      </c>
      <c r="E302" t="s">
        <v>182</v>
      </c>
      <c r="F302" t="s">
        <v>178</v>
      </c>
      <c r="G302" t="s">
        <v>161</v>
      </c>
      <c r="H302" t="s">
        <v>162</v>
      </c>
      <c r="I302" t="s">
        <v>270</v>
      </c>
      <c r="J302" t="s">
        <v>420</v>
      </c>
      <c r="L302" t="s">
        <v>158</v>
      </c>
      <c r="T302" t="s">
        <v>187</v>
      </c>
      <c r="U302">
        <v>0</v>
      </c>
      <c r="V302">
        <v>0</v>
      </c>
      <c r="AD302">
        <v>0</v>
      </c>
      <c r="AL302">
        <v>0</v>
      </c>
      <c r="AT302">
        <v>0</v>
      </c>
      <c r="BB302">
        <v>90.909090909090907</v>
      </c>
      <c r="BD302" s="142">
        <v>90.909090909090907</v>
      </c>
    </row>
    <row r="303" spans="1:56" x14ac:dyDescent="0.3">
      <c r="A303" t="s">
        <v>211</v>
      </c>
      <c r="B303" t="s">
        <v>212</v>
      </c>
      <c r="C303" t="s">
        <v>213</v>
      </c>
      <c r="D303" t="s">
        <v>156</v>
      </c>
      <c r="E303" t="s">
        <v>182</v>
      </c>
      <c r="F303" t="s">
        <v>178</v>
      </c>
      <c r="G303" t="s">
        <v>161</v>
      </c>
      <c r="H303" t="s">
        <v>162</v>
      </c>
      <c r="I303" t="s">
        <v>272</v>
      </c>
      <c r="J303" t="s">
        <v>421</v>
      </c>
      <c r="L303" t="s">
        <v>158</v>
      </c>
      <c r="T303" t="s">
        <v>187</v>
      </c>
      <c r="U303">
        <v>0</v>
      </c>
      <c r="V303">
        <v>0</v>
      </c>
      <c r="AD303">
        <v>0</v>
      </c>
      <c r="AL303">
        <v>0</v>
      </c>
      <c r="AT303">
        <v>90.909090909090907</v>
      </c>
      <c r="BB303">
        <v>0</v>
      </c>
      <c r="BD303" s="142">
        <v>90.909090909090907</v>
      </c>
    </row>
    <row r="304" spans="1:56" x14ac:dyDescent="0.3">
      <c r="A304" t="s">
        <v>211</v>
      </c>
      <c r="B304" t="s">
        <v>212</v>
      </c>
      <c r="C304" t="s">
        <v>213</v>
      </c>
      <c r="D304" t="s">
        <v>156</v>
      </c>
      <c r="E304" t="s">
        <v>182</v>
      </c>
      <c r="F304" t="s">
        <v>178</v>
      </c>
      <c r="G304" t="s">
        <v>161</v>
      </c>
      <c r="H304" t="s">
        <v>162</v>
      </c>
      <c r="I304" t="s">
        <v>274</v>
      </c>
      <c r="J304" t="s">
        <v>271</v>
      </c>
      <c r="L304" t="s">
        <v>158</v>
      </c>
      <c r="T304" t="s">
        <v>187</v>
      </c>
      <c r="U304">
        <v>0</v>
      </c>
      <c r="V304">
        <v>0</v>
      </c>
      <c r="AD304">
        <v>0</v>
      </c>
      <c r="AL304">
        <v>0</v>
      </c>
      <c r="AT304">
        <v>3636.363636363636</v>
      </c>
      <c r="BB304">
        <v>0</v>
      </c>
      <c r="BD304" s="142">
        <v>3636.363636363636</v>
      </c>
    </row>
    <row r="305" spans="1:56" x14ac:dyDescent="0.3">
      <c r="A305" t="s">
        <v>211</v>
      </c>
      <c r="B305" t="s">
        <v>212</v>
      </c>
      <c r="C305" t="s">
        <v>213</v>
      </c>
      <c r="D305" t="s">
        <v>156</v>
      </c>
      <c r="E305" t="s">
        <v>182</v>
      </c>
      <c r="F305" t="s">
        <v>178</v>
      </c>
      <c r="G305" t="s">
        <v>161</v>
      </c>
      <c r="H305" t="s">
        <v>162</v>
      </c>
      <c r="I305" t="s">
        <v>276</v>
      </c>
      <c r="J305" t="s">
        <v>422</v>
      </c>
      <c r="L305" t="s">
        <v>158</v>
      </c>
      <c r="T305" t="s">
        <v>187</v>
      </c>
      <c r="U305">
        <v>0</v>
      </c>
      <c r="V305">
        <v>0</v>
      </c>
      <c r="AD305">
        <v>0</v>
      </c>
      <c r="AL305">
        <v>0</v>
      </c>
      <c r="AT305">
        <v>454.5454545454545</v>
      </c>
      <c r="BB305">
        <v>0</v>
      </c>
      <c r="BD305" s="142">
        <v>454.5454545454545</v>
      </c>
    </row>
    <row r="306" spans="1:56" x14ac:dyDescent="0.3">
      <c r="A306" t="s">
        <v>211</v>
      </c>
      <c r="B306" t="s">
        <v>212</v>
      </c>
      <c r="C306" t="s">
        <v>213</v>
      </c>
      <c r="D306" t="s">
        <v>156</v>
      </c>
      <c r="E306" t="s">
        <v>182</v>
      </c>
      <c r="F306" t="s">
        <v>178</v>
      </c>
      <c r="G306" t="s">
        <v>161</v>
      </c>
      <c r="H306" t="s">
        <v>162</v>
      </c>
      <c r="I306" t="s">
        <v>277</v>
      </c>
      <c r="J306" t="s">
        <v>273</v>
      </c>
      <c r="L306" t="s">
        <v>158</v>
      </c>
      <c r="T306" t="s">
        <v>187</v>
      </c>
      <c r="U306">
        <v>0</v>
      </c>
      <c r="V306">
        <v>0</v>
      </c>
      <c r="AD306">
        <v>0</v>
      </c>
      <c r="AL306">
        <v>0</v>
      </c>
      <c r="AT306">
        <v>0</v>
      </c>
      <c r="BB306">
        <v>0</v>
      </c>
      <c r="BD306" s="142">
        <v>0</v>
      </c>
    </row>
    <row r="307" spans="1:56" x14ac:dyDescent="0.3">
      <c r="A307" t="s">
        <v>211</v>
      </c>
      <c r="B307" t="s">
        <v>212</v>
      </c>
      <c r="C307" t="s">
        <v>213</v>
      </c>
      <c r="D307" t="s">
        <v>156</v>
      </c>
      <c r="E307" t="s">
        <v>182</v>
      </c>
      <c r="F307" t="s">
        <v>178</v>
      </c>
      <c r="G307" t="s">
        <v>161</v>
      </c>
      <c r="H307" t="s">
        <v>162</v>
      </c>
      <c r="I307" t="s">
        <v>278</v>
      </c>
      <c r="J307" t="s">
        <v>275</v>
      </c>
      <c r="L307" t="s">
        <v>158</v>
      </c>
      <c r="T307" t="s">
        <v>187</v>
      </c>
      <c r="U307">
        <v>0</v>
      </c>
      <c r="V307">
        <v>0</v>
      </c>
      <c r="AD307">
        <v>0</v>
      </c>
      <c r="AL307">
        <v>0</v>
      </c>
      <c r="AT307">
        <v>0</v>
      </c>
      <c r="BB307">
        <v>0</v>
      </c>
      <c r="BD307" s="142">
        <v>0</v>
      </c>
    </row>
    <row r="308" spans="1:56" x14ac:dyDescent="0.3">
      <c r="A308" t="s">
        <v>211</v>
      </c>
      <c r="B308" t="s">
        <v>212</v>
      </c>
      <c r="C308" t="s">
        <v>213</v>
      </c>
      <c r="D308" t="s">
        <v>156</v>
      </c>
      <c r="E308" t="s">
        <v>182</v>
      </c>
      <c r="F308" t="s">
        <v>178</v>
      </c>
      <c r="G308" t="s">
        <v>161</v>
      </c>
      <c r="H308" t="s">
        <v>162</v>
      </c>
      <c r="I308" t="s">
        <v>279</v>
      </c>
      <c r="J308" t="s">
        <v>423</v>
      </c>
      <c r="L308" t="s">
        <v>158</v>
      </c>
      <c r="T308" t="s">
        <v>187</v>
      </c>
      <c r="U308">
        <v>0</v>
      </c>
      <c r="V308">
        <v>0</v>
      </c>
      <c r="AD308">
        <v>0</v>
      </c>
      <c r="AL308">
        <v>0</v>
      </c>
      <c r="AT308">
        <v>0</v>
      </c>
      <c r="BB308">
        <v>36.36363636363636</v>
      </c>
      <c r="BD308" s="142">
        <v>36.36363636363636</v>
      </c>
    </row>
    <row r="309" spans="1:56" x14ac:dyDescent="0.3">
      <c r="A309" t="s">
        <v>211</v>
      </c>
      <c r="B309" t="s">
        <v>212</v>
      </c>
      <c r="C309" t="s">
        <v>213</v>
      </c>
      <c r="D309" t="s">
        <v>156</v>
      </c>
      <c r="E309" t="s">
        <v>182</v>
      </c>
      <c r="F309" t="s">
        <v>178</v>
      </c>
      <c r="G309" t="s">
        <v>161</v>
      </c>
      <c r="H309" t="s">
        <v>162</v>
      </c>
      <c r="I309" t="s">
        <v>280</v>
      </c>
      <c r="J309" t="s">
        <v>424</v>
      </c>
      <c r="L309" t="s">
        <v>158</v>
      </c>
      <c r="T309" t="s">
        <v>187</v>
      </c>
      <c r="U309">
        <v>0</v>
      </c>
      <c r="V309">
        <v>0</v>
      </c>
      <c r="AD309">
        <v>0</v>
      </c>
      <c r="AL309">
        <v>0</v>
      </c>
      <c r="AT309">
        <v>0</v>
      </c>
      <c r="BB309">
        <v>4545.454545454545</v>
      </c>
      <c r="BD309" s="142">
        <v>4545.454545454545</v>
      </c>
    </row>
    <row r="310" spans="1:56" x14ac:dyDescent="0.3">
      <c r="A310" t="s">
        <v>211</v>
      </c>
      <c r="B310" t="s">
        <v>212</v>
      </c>
      <c r="C310" t="s">
        <v>213</v>
      </c>
      <c r="D310" t="s">
        <v>156</v>
      </c>
      <c r="E310" t="s">
        <v>182</v>
      </c>
      <c r="F310" t="s">
        <v>178</v>
      </c>
      <c r="G310" t="s">
        <v>161</v>
      </c>
      <c r="H310" t="s">
        <v>162</v>
      </c>
      <c r="I310" t="s">
        <v>281</v>
      </c>
      <c r="J310" t="s">
        <v>425</v>
      </c>
      <c r="L310" t="s">
        <v>158</v>
      </c>
      <c r="T310" t="s">
        <v>187</v>
      </c>
      <c r="U310">
        <v>0</v>
      </c>
      <c r="V310">
        <v>0</v>
      </c>
      <c r="AD310">
        <v>0</v>
      </c>
      <c r="AL310">
        <v>0</v>
      </c>
      <c r="AT310">
        <v>0</v>
      </c>
      <c r="BB310">
        <v>109.09090909090908</v>
      </c>
      <c r="BD310" s="142">
        <v>109.09090909090908</v>
      </c>
    </row>
    <row r="311" spans="1:56" x14ac:dyDescent="0.3">
      <c r="A311" t="s">
        <v>211</v>
      </c>
      <c r="B311" t="s">
        <v>212</v>
      </c>
      <c r="C311" t="s">
        <v>213</v>
      </c>
      <c r="D311" t="s">
        <v>156</v>
      </c>
      <c r="E311" t="s">
        <v>182</v>
      </c>
      <c r="F311" t="s">
        <v>178</v>
      </c>
      <c r="G311" t="s">
        <v>161</v>
      </c>
      <c r="H311" t="s">
        <v>162</v>
      </c>
      <c r="I311" t="s">
        <v>282</v>
      </c>
      <c r="J311" t="s">
        <v>426</v>
      </c>
      <c r="L311" t="s">
        <v>158</v>
      </c>
      <c r="T311" t="s">
        <v>187</v>
      </c>
      <c r="U311">
        <v>0</v>
      </c>
      <c r="V311">
        <v>0</v>
      </c>
      <c r="AD311">
        <v>0</v>
      </c>
      <c r="AL311">
        <v>0</v>
      </c>
      <c r="AT311">
        <v>0</v>
      </c>
      <c r="BB311">
        <v>36.36363636363636</v>
      </c>
      <c r="BD311" s="142">
        <v>36.36363636363636</v>
      </c>
    </row>
    <row r="312" spans="1:56" x14ac:dyDescent="0.3">
      <c r="A312" t="s">
        <v>211</v>
      </c>
      <c r="B312" t="s">
        <v>212</v>
      </c>
      <c r="C312" t="s">
        <v>213</v>
      </c>
      <c r="D312" t="s">
        <v>156</v>
      </c>
      <c r="E312" t="s">
        <v>182</v>
      </c>
      <c r="F312" t="s">
        <v>178</v>
      </c>
      <c r="G312" t="s">
        <v>161</v>
      </c>
      <c r="H312" t="s">
        <v>162</v>
      </c>
      <c r="I312" t="s">
        <v>284</v>
      </c>
      <c r="J312" t="s">
        <v>427</v>
      </c>
      <c r="L312" t="s">
        <v>158</v>
      </c>
      <c r="T312" t="s">
        <v>187</v>
      </c>
      <c r="U312">
        <v>0</v>
      </c>
      <c r="V312">
        <v>0</v>
      </c>
      <c r="AD312">
        <v>0</v>
      </c>
      <c r="AL312">
        <v>0</v>
      </c>
      <c r="AT312">
        <v>36.36363636363636</v>
      </c>
      <c r="BB312">
        <v>0</v>
      </c>
      <c r="BD312" s="142">
        <v>36.36363636363636</v>
      </c>
    </row>
    <row r="313" spans="1:56" x14ac:dyDescent="0.3">
      <c r="A313" t="s">
        <v>211</v>
      </c>
      <c r="B313" t="s">
        <v>212</v>
      </c>
      <c r="C313" t="s">
        <v>213</v>
      </c>
      <c r="D313" t="s">
        <v>156</v>
      </c>
      <c r="E313" t="s">
        <v>182</v>
      </c>
      <c r="F313" t="s">
        <v>178</v>
      </c>
      <c r="G313" t="s">
        <v>161</v>
      </c>
      <c r="H313" t="s">
        <v>162</v>
      </c>
      <c r="I313" t="s">
        <v>286</v>
      </c>
      <c r="J313" t="s">
        <v>428</v>
      </c>
      <c r="L313" t="s">
        <v>158</v>
      </c>
      <c r="T313" t="s">
        <v>187</v>
      </c>
      <c r="U313">
        <v>0</v>
      </c>
      <c r="V313">
        <v>0</v>
      </c>
      <c r="AD313">
        <v>0</v>
      </c>
      <c r="AL313">
        <v>0</v>
      </c>
      <c r="AT313">
        <v>36.36363636363636</v>
      </c>
      <c r="BB313">
        <v>0</v>
      </c>
      <c r="BD313" s="142">
        <v>36.36363636363636</v>
      </c>
    </row>
    <row r="314" spans="1:56" x14ac:dyDescent="0.3">
      <c r="A314" t="s">
        <v>211</v>
      </c>
      <c r="B314" t="s">
        <v>212</v>
      </c>
      <c r="C314" t="s">
        <v>213</v>
      </c>
      <c r="D314" t="s">
        <v>156</v>
      </c>
      <c r="E314" t="s">
        <v>182</v>
      </c>
      <c r="F314" t="s">
        <v>178</v>
      </c>
      <c r="G314" t="s">
        <v>161</v>
      </c>
      <c r="H314" t="s">
        <v>162</v>
      </c>
      <c r="I314" t="s">
        <v>288</v>
      </c>
      <c r="J314" t="s">
        <v>283</v>
      </c>
      <c r="L314" t="s">
        <v>158</v>
      </c>
      <c r="T314" t="s">
        <v>187</v>
      </c>
      <c r="U314">
        <v>0</v>
      </c>
      <c r="V314">
        <v>0</v>
      </c>
      <c r="AD314">
        <v>0</v>
      </c>
      <c r="AL314">
        <v>0</v>
      </c>
      <c r="AT314">
        <v>1818.181818181818</v>
      </c>
      <c r="BB314">
        <v>0</v>
      </c>
      <c r="BD314" s="142">
        <v>1818.181818181818</v>
      </c>
    </row>
    <row r="315" spans="1:56" x14ac:dyDescent="0.3">
      <c r="A315" t="s">
        <v>211</v>
      </c>
      <c r="B315" t="s">
        <v>212</v>
      </c>
      <c r="C315" t="s">
        <v>213</v>
      </c>
      <c r="D315" t="s">
        <v>156</v>
      </c>
      <c r="E315" t="s">
        <v>182</v>
      </c>
      <c r="F315" t="s">
        <v>178</v>
      </c>
      <c r="G315" t="s">
        <v>161</v>
      </c>
      <c r="H315" t="s">
        <v>162</v>
      </c>
      <c r="I315" t="s">
        <v>289</v>
      </c>
      <c r="J315" t="s">
        <v>429</v>
      </c>
      <c r="L315" t="s">
        <v>158</v>
      </c>
      <c r="T315" t="s">
        <v>187</v>
      </c>
      <c r="U315">
        <v>0</v>
      </c>
      <c r="V315">
        <v>0</v>
      </c>
      <c r="AD315">
        <v>0</v>
      </c>
      <c r="AL315">
        <v>0</v>
      </c>
      <c r="AT315">
        <v>181.81818181818181</v>
      </c>
      <c r="BB315">
        <v>0</v>
      </c>
      <c r="BD315" s="142">
        <v>181.81818181818181</v>
      </c>
    </row>
    <row r="316" spans="1:56" x14ac:dyDescent="0.3">
      <c r="A316" t="s">
        <v>211</v>
      </c>
      <c r="B316" t="s">
        <v>212</v>
      </c>
      <c r="C316" t="s">
        <v>213</v>
      </c>
      <c r="D316" t="s">
        <v>156</v>
      </c>
      <c r="E316" t="s">
        <v>182</v>
      </c>
      <c r="F316" t="s">
        <v>178</v>
      </c>
      <c r="G316" t="s">
        <v>161</v>
      </c>
      <c r="H316" t="s">
        <v>162</v>
      </c>
      <c r="I316" t="s">
        <v>290</v>
      </c>
      <c r="J316" t="s">
        <v>285</v>
      </c>
      <c r="L316" t="s">
        <v>158</v>
      </c>
      <c r="T316" t="s">
        <v>187</v>
      </c>
      <c r="U316">
        <v>0</v>
      </c>
      <c r="V316">
        <v>0</v>
      </c>
      <c r="AD316">
        <v>0</v>
      </c>
      <c r="AL316">
        <v>0</v>
      </c>
      <c r="AT316">
        <v>0</v>
      </c>
      <c r="BB316">
        <v>0</v>
      </c>
      <c r="BD316" s="142">
        <v>0</v>
      </c>
    </row>
    <row r="317" spans="1:56" x14ac:dyDescent="0.3">
      <c r="A317" t="s">
        <v>211</v>
      </c>
      <c r="B317" t="s">
        <v>212</v>
      </c>
      <c r="C317" t="s">
        <v>213</v>
      </c>
      <c r="D317" t="s">
        <v>156</v>
      </c>
      <c r="E317" t="s">
        <v>182</v>
      </c>
      <c r="F317" t="s">
        <v>178</v>
      </c>
      <c r="G317" t="s">
        <v>161</v>
      </c>
      <c r="H317" t="s">
        <v>162</v>
      </c>
      <c r="I317" t="s">
        <v>291</v>
      </c>
      <c r="J317" t="s">
        <v>287</v>
      </c>
      <c r="L317" t="s">
        <v>158</v>
      </c>
      <c r="T317" t="s">
        <v>187</v>
      </c>
      <c r="U317">
        <v>0</v>
      </c>
      <c r="V317">
        <v>0</v>
      </c>
      <c r="AD317">
        <v>0</v>
      </c>
      <c r="AL317">
        <v>0</v>
      </c>
      <c r="AT317">
        <v>0</v>
      </c>
      <c r="BB317">
        <v>0</v>
      </c>
      <c r="BD317" s="142">
        <v>0</v>
      </c>
    </row>
    <row r="318" spans="1:56" x14ac:dyDescent="0.3">
      <c r="A318" t="s">
        <v>211</v>
      </c>
      <c r="B318" t="s">
        <v>212</v>
      </c>
      <c r="C318" t="s">
        <v>213</v>
      </c>
      <c r="D318" t="s">
        <v>156</v>
      </c>
      <c r="E318" t="s">
        <v>182</v>
      </c>
      <c r="F318" t="s">
        <v>178</v>
      </c>
      <c r="G318" t="s">
        <v>161</v>
      </c>
      <c r="H318" t="s">
        <v>162</v>
      </c>
      <c r="I318" t="s">
        <v>292</v>
      </c>
      <c r="J318" t="s">
        <v>430</v>
      </c>
      <c r="L318" t="s">
        <v>158</v>
      </c>
      <c r="T318" t="s">
        <v>187</v>
      </c>
      <c r="U318">
        <v>0</v>
      </c>
      <c r="V318">
        <v>0</v>
      </c>
      <c r="AD318">
        <v>0</v>
      </c>
      <c r="AL318">
        <v>0</v>
      </c>
      <c r="AT318">
        <v>36.36363636363636</v>
      </c>
      <c r="BB318">
        <v>0</v>
      </c>
      <c r="BD318" s="142">
        <v>36.36363636363636</v>
      </c>
    </row>
    <row r="319" spans="1:56" x14ac:dyDescent="0.3">
      <c r="A319" t="s">
        <v>211</v>
      </c>
      <c r="B319" t="s">
        <v>212</v>
      </c>
      <c r="C319" t="s">
        <v>213</v>
      </c>
      <c r="D319" t="s">
        <v>156</v>
      </c>
      <c r="E319" t="s">
        <v>182</v>
      </c>
      <c r="F319" t="s">
        <v>178</v>
      </c>
      <c r="G319" t="s">
        <v>161</v>
      </c>
      <c r="H319" t="s">
        <v>162</v>
      </c>
      <c r="I319" t="s">
        <v>293</v>
      </c>
      <c r="J319" t="s">
        <v>431</v>
      </c>
      <c r="L319" t="s">
        <v>158</v>
      </c>
      <c r="T319" t="s">
        <v>187</v>
      </c>
      <c r="U319">
        <v>0</v>
      </c>
      <c r="V319">
        <v>0</v>
      </c>
      <c r="AD319">
        <v>0</v>
      </c>
      <c r="AL319">
        <v>0</v>
      </c>
      <c r="AT319">
        <v>4090.9090909090905</v>
      </c>
      <c r="BB319">
        <v>0</v>
      </c>
      <c r="BD319" s="142">
        <v>4090.9090909090905</v>
      </c>
    </row>
    <row r="320" spans="1:56" x14ac:dyDescent="0.3">
      <c r="A320" t="s">
        <v>211</v>
      </c>
      <c r="B320" t="s">
        <v>212</v>
      </c>
      <c r="C320" t="s">
        <v>213</v>
      </c>
      <c r="D320" t="s">
        <v>156</v>
      </c>
      <c r="E320" t="s">
        <v>182</v>
      </c>
      <c r="F320" t="s">
        <v>178</v>
      </c>
      <c r="G320" t="s">
        <v>161</v>
      </c>
      <c r="H320" t="s">
        <v>162</v>
      </c>
      <c r="I320" t="s">
        <v>295</v>
      </c>
      <c r="J320" t="s">
        <v>432</v>
      </c>
      <c r="L320" t="s">
        <v>158</v>
      </c>
      <c r="T320" t="s">
        <v>187</v>
      </c>
      <c r="U320">
        <v>0</v>
      </c>
      <c r="V320">
        <v>0</v>
      </c>
      <c r="AD320">
        <v>0</v>
      </c>
      <c r="AL320">
        <v>0</v>
      </c>
      <c r="AT320">
        <v>109.09090909090908</v>
      </c>
      <c r="BB320">
        <v>0</v>
      </c>
      <c r="BD320" s="142">
        <v>109.09090909090908</v>
      </c>
    </row>
    <row r="321" spans="1:56" x14ac:dyDescent="0.3">
      <c r="A321" t="s">
        <v>211</v>
      </c>
      <c r="B321" t="s">
        <v>212</v>
      </c>
      <c r="C321" t="s">
        <v>213</v>
      </c>
      <c r="D321" t="s">
        <v>156</v>
      </c>
      <c r="E321" t="s">
        <v>182</v>
      </c>
      <c r="F321" t="s">
        <v>178</v>
      </c>
      <c r="G321" t="s">
        <v>161</v>
      </c>
      <c r="H321" t="s">
        <v>162</v>
      </c>
      <c r="I321" t="s">
        <v>296</v>
      </c>
      <c r="J321" t="s">
        <v>433</v>
      </c>
      <c r="L321" t="s">
        <v>158</v>
      </c>
      <c r="T321" t="s">
        <v>187</v>
      </c>
      <c r="U321">
        <v>0</v>
      </c>
      <c r="V321">
        <v>0</v>
      </c>
      <c r="AD321">
        <v>0</v>
      </c>
      <c r="AL321">
        <v>0</v>
      </c>
      <c r="AT321">
        <v>36.36363636363636</v>
      </c>
      <c r="BB321">
        <v>0</v>
      </c>
      <c r="BD321" s="142">
        <v>36.36363636363636</v>
      </c>
    </row>
    <row r="322" spans="1:56" x14ac:dyDescent="0.3">
      <c r="A322" t="s">
        <v>211</v>
      </c>
      <c r="B322" t="s">
        <v>212</v>
      </c>
      <c r="C322" t="s">
        <v>213</v>
      </c>
      <c r="D322" t="s">
        <v>156</v>
      </c>
      <c r="E322" t="s">
        <v>182</v>
      </c>
      <c r="F322" t="s">
        <v>178</v>
      </c>
      <c r="G322" t="s">
        <v>161</v>
      </c>
      <c r="H322" t="s">
        <v>162</v>
      </c>
      <c r="I322" t="s">
        <v>434</v>
      </c>
      <c r="J322" t="s">
        <v>435</v>
      </c>
      <c r="L322" t="s">
        <v>158</v>
      </c>
      <c r="T322" t="s">
        <v>187</v>
      </c>
      <c r="U322">
        <v>0</v>
      </c>
      <c r="V322">
        <v>0</v>
      </c>
      <c r="AD322">
        <v>0</v>
      </c>
      <c r="AL322">
        <v>0</v>
      </c>
      <c r="AT322">
        <v>36.36363636363636</v>
      </c>
      <c r="BB322">
        <v>0</v>
      </c>
      <c r="BD322" s="142">
        <v>36.36363636363636</v>
      </c>
    </row>
    <row r="323" spans="1:56" x14ac:dyDescent="0.3">
      <c r="A323" t="s">
        <v>211</v>
      </c>
      <c r="B323" t="s">
        <v>212</v>
      </c>
      <c r="C323" t="s">
        <v>213</v>
      </c>
      <c r="D323" t="s">
        <v>156</v>
      </c>
      <c r="E323" t="s">
        <v>182</v>
      </c>
      <c r="F323" t="s">
        <v>178</v>
      </c>
      <c r="G323" t="s">
        <v>161</v>
      </c>
      <c r="H323" t="s">
        <v>162</v>
      </c>
      <c r="I323" t="s">
        <v>436</v>
      </c>
      <c r="J323" t="s">
        <v>437</v>
      </c>
      <c r="L323" t="s">
        <v>158</v>
      </c>
      <c r="T323" t="s">
        <v>187</v>
      </c>
      <c r="U323">
        <v>0</v>
      </c>
      <c r="V323">
        <v>0</v>
      </c>
      <c r="AD323">
        <v>0</v>
      </c>
      <c r="AL323">
        <v>0</v>
      </c>
      <c r="AT323">
        <v>36.36363636363636</v>
      </c>
      <c r="BB323">
        <v>0</v>
      </c>
      <c r="BD323" s="142">
        <v>36.36363636363636</v>
      </c>
    </row>
    <row r="324" spans="1:56" x14ac:dyDescent="0.3">
      <c r="A324" t="s">
        <v>211</v>
      </c>
      <c r="B324" t="s">
        <v>212</v>
      </c>
      <c r="C324" t="s">
        <v>213</v>
      </c>
      <c r="D324" t="s">
        <v>156</v>
      </c>
      <c r="E324" t="s">
        <v>182</v>
      </c>
      <c r="F324" t="s">
        <v>178</v>
      </c>
      <c r="G324" t="s">
        <v>161</v>
      </c>
      <c r="H324" t="s">
        <v>162</v>
      </c>
      <c r="I324" t="s">
        <v>438</v>
      </c>
      <c r="J324" t="s">
        <v>439</v>
      </c>
      <c r="L324" t="s">
        <v>158</v>
      </c>
      <c r="T324" t="s">
        <v>187</v>
      </c>
      <c r="U324">
        <v>0</v>
      </c>
      <c r="V324">
        <v>0</v>
      </c>
      <c r="AD324">
        <v>0</v>
      </c>
      <c r="AL324">
        <v>0</v>
      </c>
      <c r="AT324">
        <v>181.81818181818181</v>
      </c>
      <c r="BB324">
        <v>0</v>
      </c>
      <c r="BD324" s="142">
        <v>181.81818181818181</v>
      </c>
    </row>
    <row r="325" spans="1:56" x14ac:dyDescent="0.3">
      <c r="A325" t="s">
        <v>211</v>
      </c>
      <c r="B325" t="s">
        <v>212</v>
      </c>
      <c r="C325" t="s">
        <v>213</v>
      </c>
      <c r="D325" t="s">
        <v>156</v>
      </c>
      <c r="E325" t="s">
        <v>182</v>
      </c>
      <c r="F325" t="s">
        <v>178</v>
      </c>
      <c r="G325" t="s">
        <v>161</v>
      </c>
      <c r="H325" t="s">
        <v>162</v>
      </c>
      <c r="I325" t="s">
        <v>440</v>
      </c>
      <c r="J325" t="s">
        <v>294</v>
      </c>
      <c r="L325" t="s">
        <v>158</v>
      </c>
      <c r="T325" t="s">
        <v>187</v>
      </c>
      <c r="U325">
        <v>0</v>
      </c>
      <c r="V325">
        <v>0</v>
      </c>
      <c r="AD325">
        <v>0</v>
      </c>
      <c r="AL325">
        <v>0</v>
      </c>
      <c r="AT325">
        <v>0</v>
      </c>
      <c r="BB325">
        <v>0</v>
      </c>
      <c r="BD325" s="142">
        <v>0</v>
      </c>
    </row>
    <row r="326" spans="1:56" x14ac:dyDescent="0.3">
      <c r="A326" t="s">
        <v>211</v>
      </c>
      <c r="B326" t="s">
        <v>212</v>
      </c>
      <c r="C326" t="s">
        <v>213</v>
      </c>
      <c r="D326" t="s">
        <v>156</v>
      </c>
      <c r="E326" t="s">
        <v>182</v>
      </c>
      <c r="F326" t="s">
        <v>178</v>
      </c>
      <c r="G326" t="s">
        <v>161</v>
      </c>
      <c r="H326" t="s">
        <v>162</v>
      </c>
      <c r="I326" t="s">
        <v>441</v>
      </c>
      <c r="J326" t="s">
        <v>442</v>
      </c>
      <c r="L326" t="s">
        <v>158</v>
      </c>
      <c r="T326" t="s">
        <v>187</v>
      </c>
      <c r="U326">
        <v>0</v>
      </c>
      <c r="V326">
        <v>0</v>
      </c>
      <c r="AD326">
        <v>90.909090909090907</v>
      </c>
      <c r="AL326">
        <v>0</v>
      </c>
      <c r="AT326">
        <v>0</v>
      </c>
      <c r="BB326">
        <v>0</v>
      </c>
      <c r="BD326" s="142">
        <v>90.909090909090907</v>
      </c>
    </row>
    <row r="327" spans="1:56" x14ac:dyDescent="0.3">
      <c r="A327" t="s">
        <v>211</v>
      </c>
      <c r="B327" t="s">
        <v>212</v>
      </c>
      <c r="C327" t="s">
        <v>213</v>
      </c>
      <c r="D327" t="s">
        <v>156</v>
      </c>
      <c r="E327" t="s">
        <v>182</v>
      </c>
      <c r="F327" t="s">
        <v>178</v>
      </c>
      <c r="G327" t="s">
        <v>161</v>
      </c>
      <c r="H327" t="s">
        <v>162</v>
      </c>
      <c r="I327" t="s">
        <v>443</v>
      </c>
      <c r="J327" t="s">
        <v>297</v>
      </c>
      <c r="L327" t="s">
        <v>158</v>
      </c>
      <c r="T327" t="s">
        <v>187</v>
      </c>
      <c r="U327">
        <v>0</v>
      </c>
      <c r="V327">
        <v>0</v>
      </c>
      <c r="AD327">
        <v>4545.454545454545</v>
      </c>
      <c r="AL327">
        <v>0</v>
      </c>
      <c r="AT327">
        <v>0</v>
      </c>
      <c r="BB327">
        <v>0</v>
      </c>
      <c r="BD327" s="142">
        <v>4545.454545454545</v>
      </c>
    </row>
    <row r="328" spans="1:56" x14ac:dyDescent="0.3">
      <c r="A328" t="s">
        <v>211</v>
      </c>
      <c r="B328" t="s">
        <v>212</v>
      </c>
      <c r="C328" t="s">
        <v>213</v>
      </c>
      <c r="D328" t="s">
        <v>156</v>
      </c>
      <c r="E328" t="s">
        <v>182</v>
      </c>
      <c r="F328" t="s">
        <v>178</v>
      </c>
      <c r="G328" t="s">
        <v>161</v>
      </c>
      <c r="H328" t="s">
        <v>162</v>
      </c>
      <c r="I328" t="s">
        <v>189</v>
      </c>
      <c r="J328" t="s">
        <v>444</v>
      </c>
      <c r="L328" t="s">
        <v>158</v>
      </c>
      <c r="T328" t="s">
        <v>187</v>
      </c>
      <c r="U328">
        <v>0</v>
      </c>
      <c r="V328">
        <v>18.18181818181818</v>
      </c>
      <c r="AD328">
        <v>0</v>
      </c>
      <c r="AL328">
        <v>0</v>
      </c>
      <c r="AT328">
        <v>0</v>
      </c>
      <c r="BB328">
        <v>0</v>
      </c>
      <c r="BD328" s="142">
        <v>18.18181818181818</v>
      </c>
    </row>
    <row r="329" spans="1:56" x14ac:dyDescent="0.3">
      <c r="A329" t="s">
        <v>211</v>
      </c>
      <c r="B329" t="s">
        <v>212</v>
      </c>
      <c r="C329" t="s">
        <v>213</v>
      </c>
      <c r="D329" t="s">
        <v>156</v>
      </c>
      <c r="E329" t="s">
        <v>182</v>
      </c>
      <c r="F329" t="s">
        <v>178</v>
      </c>
      <c r="G329" t="s">
        <v>161</v>
      </c>
      <c r="H329" t="s">
        <v>162</v>
      </c>
      <c r="I329" t="s">
        <v>171</v>
      </c>
      <c r="J329" t="s">
        <v>445</v>
      </c>
      <c r="L329" t="s">
        <v>158</v>
      </c>
      <c r="T329" t="s">
        <v>187</v>
      </c>
      <c r="U329">
        <v>0</v>
      </c>
      <c r="V329">
        <v>181.81818181818181</v>
      </c>
      <c r="AD329">
        <v>0</v>
      </c>
      <c r="AL329">
        <v>0</v>
      </c>
      <c r="AT329">
        <v>0</v>
      </c>
      <c r="BB329">
        <v>0</v>
      </c>
      <c r="BD329" s="142">
        <v>181.81818181818181</v>
      </c>
    </row>
    <row r="330" spans="1:56" x14ac:dyDescent="0.3">
      <c r="A330" t="s">
        <v>211</v>
      </c>
      <c r="B330" t="s">
        <v>212</v>
      </c>
      <c r="C330" t="s">
        <v>213</v>
      </c>
      <c r="D330" t="s">
        <v>156</v>
      </c>
      <c r="E330" t="s">
        <v>182</v>
      </c>
      <c r="F330" t="s">
        <v>178</v>
      </c>
      <c r="G330" t="s">
        <v>161</v>
      </c>
      <c r="H330" t="s">
        <v>162</v>
      </c>
      <c r="I330" t="s">
        <v>172</v>
      </c>
      <c r="J330" t="s">
        <v>446</v>
      </c>
      <c r="L330" t="s">
        <v>158</v>
      </c>
      <c r="T330" t="s">
        <v>187</v>
      </c>
      <c r="U330">
        <v>0</v>
      </c>
      <c r="V330">
        <v>181.81818181818181</v>
      </c>
      <c r="AD330">
        <v>0</v>
      </c>
      <c r="AL330">
        <v>0</v>
      </c>
      <c r="AT330">
        <v>0</v>
      </c>
      <c r="BB330">
        <v>0</v>
      </c>
      <c r="BD330" s="142">
        <v>181.81818181818181</v>
      </c>
    </row>
    <row r="331" spans="1:56" x14ac:dyDescent="0.3">
      <c r="A331" t="s">
        <v>211</v>
      </c>
      <c r="B331" t="s">
        <v>212</v>
      </c>
      <c r="C331" t="s">
        <v>213</v>
      </c>
      <c r="D331" t="s">
        <v>156</v>
      </c>
      <c r="E331" t="s">
        <v>182</v>
      </c>
      <c r="F331" t="s">
        <v>178</v>
      </c>
      <c r="G331" t="s">
        <v>161</v>
      </c>
      <c r="H331" t="s">
        <v>162</v>
      </c>
      <c r="I331" t="s">
        <v>190</v>
      </c>
      <c r="J331" t="s">
        <v>447</v>
      </c>
      <c r="L331" t="s">
        <v>158</v>
      </c>
      <c r="T331" t="s">
        <v>187</v>
      </c>
      <c r="U331">
        <v>0</v>
      </c>
      <c r="V331">
        <v>181.81818181818181</v>
      </c>
      <c r="AD331">
        <v>0</v>
      </c>
      <c r="AL331">
        <v>0</v>
      </c>
      <c r="AT331">
        <v>0</v>
      </c>
      <c r="BB331">
        <v>0</v>
      </c>
      <c r="BD331" s="142">
        <v>181.81818181818181</v>
      </c>
    </row>
    <row r="332" spans="1:56" x14ac:dyDescent="0.3">
      <c r="A332" t="s">
        <v>211</v>
      </c>
      <c r="B332" t="s">
        <v>212</v>
      </c>
      <c r="C332" t="s">
        <v>213</v>
      </c>
      <c r="D332" t="s">
        <v>156</v>
      </c>
      <c r="E332" t="s">
        <v>182</v>
      </c>
      <c r="F332" t="s">
        <v>178</v>
      </c>
      <c r="G332" t="s">
        <v>161</v>
      </c>
      <c r="H332" t="s">
        <v>162</v>
      </c>
      <c r="I332" t="s">
        <v>192</v>
      </c>
      <c r="J332" t="s">
        <v>299</v>
      </c>
      <c r="L332" t="s">
        <v>158</v>
      </c>
      <c r="T332" t="s">
        <v>187</v>
      </c>
      <c r="U332">
        <v>0</v>
      </c>
      <c r="V332">
        <v>181.81818181818181</v>
      </c>
      <c r="AD332">
        <v>0</v>
      </c>
      <c r="AL332">
        <v>0</v>
      </c>
      <c r="AT332">
        <v>0</v>
      </c>
      <c r="BB332">
        <v>0</v>
      </c>
      <c r="BD332" s="142">
        <v>181.81818181818181</v>
      </c>
    </row>
    <row r="333" spans="1:56" x14ac:dyDescent="0.3">
      <c r="A333" t="s">
        <v>211</v>
      </c>
      <c r="B333" t="s">
        <v>212</v>
      </c>
      <c r="C333" t="s">
        <v>213</v>
      </c>
      <c r="D333" t="s">
        <v>156</v>
      </c>
      <c r="E333" t="s">
        <v>182</v>
      </c>
      <c r="F333" t="s">
        <v>178</v>
      </c>
      <c r="G333" t="s">
        <v>161</v>
      </c>
      <c r="H333" t="s">
        <v>162</v>
      </c>
      <c r="I333" t="s">
        <v>193</v>
      </c>
      <c r="J333" t="s">
        <v>298</v>
      </c>
      <c r="L333" t="s">
        <v>158</v>
      </c>
      <c r="T333" t="s">
        <v>187</v>
      </c>
      <c r="U333">
        <v>0</v>
      </c>
      <c r="V333">
        <v>181.81818181818181</v>
      </c>
      <c r="AD333">
        <v>0</v>
      </c>
      <c r="AL333">
        <v>0</v>
      </c>
      <c r="AT333">
        <v>0</v>
      </c>
      <c r="BB333">
        <v>0</v>
      </c>
      <c r="BD333" s="142">
        <v>181.81818181818181</v>
      </c>
    </row>
    <row r="334" spans="1:56" x14ac:dyDescent="0.3">
      <c r="A334" t="s">
        <v>211</v>
      </c>
      <c r="B334" t="s">
        <v>212</v>
      </c>
      <c r="C334" t="s">
        <v>213</v>
      </c>
      <c r="D334" t="s">
        <v>156</v>
      </c>
      <c r="E334" t="s">
        <v>182</v>
      </c>
      <c r="F334" t="s">
        <v>178</v>
      </c>
      <c r="G334" t="s">
        <v>161</v>
      </c>
      <c r="H334" t="s">
        <v>162</v>
      </c>
      <c r="I334" t="s">
        <v>194</v>
      </c>
      <c r="J334" t="s">
        <v>300</v>
      </c>
      <c r="L334" t="s">
        <v>158</v>
      </c>
      <c r="T334" t="s">
        <v>187</v>
      </c>
      <c r="U334">
        <v>0</v>
      </c>
      <c r="V334">
        <v>0</v>
      </c>
      <c r="AD334">
        <v>181.81818181818181</v>
      </c>
      <c r="AL334">
        <v>0</v>
      </c>
      <c r="AT334">
        <v>0</v>
      </c>
      <c r="BB334">
        <v>0</v>
      </c>
      <c r="BD334" s="142">
        <v>181.81818181818181</v>
      </c>
    </row>
    <row r="335" spans="1:56" x14ac:dyDescent="0.3">
      <c r="A335" t="s">
        <v>211</v>
      </c>
      <c r="B335" t="s">
        <v>212</v>
      </c>
      <c r="C335" t="s">
        <v>213</v>
      </c>
      <c r="D335" t="s">
        <v>156</v>
      </c>
      <c r="E335" t="s">
        <v>182</v>
      </c>
      <c r="F335" t="s">
        <v>178</v>
      </c>
      <c r="G335" t="s">
        <v>161</v>
      </c>
      <c r="H335" t="s">
        <v>162</v>
      </c>
      <c r="I335" t="s">
        <v>195</v>
      </c>
      <c r="J335" t="s">
        <v>301</v>
      </c>
      <c r="L335" t="s">
        <v>158</v>
      </c>
      <c r="T335" t="s">
        <v>187</v>
      </c>
      <c r="U335">
        <v>0</v>
      </c>
      <c r="V335">
        <v>0</v>
      </c>
      <c r="AD335">
        <v>181.81818181818181</v>
      </c>
      <c r="AL335">
        <v>0</v>
      </c>
      <c r="AT335">
        <v>0</v>
      </c>
      <c r="BB335">
        <v>0</v>
      </c>
      <c r="BD335" s="142">
        <v>181.81818181818181</v>
      </c>
    </row>
    <row r="336" spans="1:56" x14ac:dyDescent="0.3">
      <c r="A336" t="s">
        <v>211</v>
      </c>
      <c r="B336" t="s">
        <v>212</v>
      </c>
      <c r="C336" t="s">
        <v>213</v>
      </c>
      <c r="D336" t="s">
        <v>156</v>
      </c>
      <c r="E336" t="s">
        <v>182</v>
      </c>
      <c r="F336" t="s">
        <v>178</v>
      </c>
      <c r="G336" t="s">
        <v>161</v>
      </c>
      <c r="H336" t="s">
        <v>162</v>
      </c>
      <c r="I336" t="s">
        <v>303</v>
      </c>
      <c r="J336" t="s">
        <v>302</v>
      </c>
      <c r="L336" t="s">
        <v>158</v>
      </c>
      <c r="T336" t="s">
        <v>187</v>
      </c>
      <c r="U336">
        <v>0</v>
      </c>
      <c r="V336">
        <v>0</v>
      </c>
      <c r="AD336">
        <v>181.81818181818181</v>
      </c>
      <c r="AL336">
        <v>0</v>
      </c>
      <c r="AT336">
        <v>0</v>
      </c>
      <c r="BB336">
        <v>0</v>
      </c>
      <c r="BD336" s="142">
        <v>181.81818181818181</v>
      </c>
    </row>
    <row r="337" spans="1:56" x14ac:dyDescent="0.3">
      <c r="A337" t="s">
        <v>211</v>
      </c>
      <c r="B337" t="s">
        <v>212</v>
      </c>
      <c r="C337" t="s">
        <v>213</v>
      </c>
      <c r="D337" t="s">
        <v>156</v>
      </c>
      <c r="E337" t="s">
        <v>182</v>
      </c>
      <c r="F337" t="s">
        <v>178</v>
      </c>
      <c r="G337" t="s">
        <v>161</v>
      </c>
      <c r="H337" t="s">
        <v>162</v>
      </c>
      <c r="I337" t="s">
        <v>304</v>
      </c>
      <c r="J337" t="s">
        <v>448</v>
      </c>
      <c r="L337" t="s">
        <v>158</v>
      </c>
      <c r="T337" t="s">
        <v>187</v>
      </c>
      <c r="U337">
        <v>0</v>
      </c>
      <c r="V337">
        <v>0</v>
      </c>
      <c r="AD337">
        <v>4545.454545454545</v>
      </c>
      <c r="AL337">
        <v>0</v>
      </c>
      <c r="AT337">
        <v>0</v>
      </c>
      <c r="BB337">
        <v>0</v>
      </c>
      <c r="BD337" s="142">
        <v>4545.454545454545</v>
      </c>
    </row>
    <row r="338" spans="1:56" x14ac:dyDescent="0.3">
      <c r="A338" t="s">
        <v>211</v>
      </c>
      <c r="B338" t="s">
        <v>212</v>
      </c>
      <c r="C338" t="s">
        <v>213</v>
      </c>
      <c r="D338" t="s">
        <v>156</v>
      </c>
      <c r="E338" t="s">
        <v>182</v>
      </c>
      <c r="F338" t="s">
        <v>178</v>
      </c>
      <c r="G338" t="s">
        <v>161</v>
      </c>
      <c r="H338" t="s">
        <v>162</v>
      </c>
      <c r="I338" t="s">
        <v>306</v>
      </c>
      <c r="J338" t="s">
        <v>305</v>
      </c>
      <c r="L338" t="s">
        <v>158</v>
      </c>
      <c r="T338" t="s">
        <v>187</v>
      </c>
      <c r="U338">
        <v>0</v>
      </c>
      <c r="V338">
        <v>0</v>
      </c>
      <c r="AD338">
        <v>18.18181818181818</v>
      </c>
      <c r="AL338">
        <v>0</v>
      </c>
      <c r="AT338">
        <v>36.36363636363636</v>
      </c>
      <c r="BB338">
        <v>54.54545454545454</v>
      </c>
      <c r="BD338" s="142">
        <v>109.09090909090909</v>
      </c>
    </row>
    <row r="339" spans="1:56" x14ac:dyDescent="0.3">
      <c r="A339" t="s">
        <v>211</v>
      </c>
      <c r="B339" t="s">
        <v>212</v>
      </c>
      <c r="C339" t="s">
        <v>213</v>
      </c>
      <c r="D339" t="s">
        <v>156</v>
      </c>
      <c r="E339" t="s">
        <v>182</v>
      </c>
      <c r="F339" t="s">
        <v>180</v>
      </c>
      <c r="G339" t="s">
        <v>164</v>
      </c>
      <c r="H339" t="s">
        <v>238</v>
      </c>
      <c r="I339" t="s">
        <v>307</v>
      </c>
      <c r="J339" t="s">
        <v>449</v>
      </c>
      <c r="L339" t="s">
        <v>158</v>
      </c>
      <c r="T339" t="s">
        <v>187</v>
      </c>
      <c r="U339">
        <v>0</v>
      </c>
      <c r="V339">
        <v>0</v>
      </c>
      <c r="AD339">
        <v>27272.727272727272</v>
      </c>
      <c r="AL339">
        <v>0</v>
      </c>
      <c r="AT339">
        <v>54545.454545454544</v>
      </c>
      <c r="BB339">
        <v>81818.181818181809</v>
      </c>
      <c r="BD339" s="142">
        <v>163636.36363636362</v>
      </c>
    </row>
    <row r="340" spans="1:56" x14ac:dyDescent="0.3">
      <c r="A340" t="s">
        <v>211</v>
      </c>
      <c r="B340" t="s">
        <v>212</v>
      </c>
      <c r="C340" t="s">
        <v>213</v>
      </c>
      <c r="D340" t="s">
        <v>156</v>
      </c>
      <c r="E340" t="s">
        <v>182</v>
      </c>
      <c r="F340" t="s">
        <v>178</v>
      </c>
      <c r="G340" t="s">
        <v>161</v>
      </c>
      <c r="H340" t="s">
        <v>162</v>
      </c>
      <c r="I340" t="s">
        <v>309</v>
      </c>
      <c r="J340" t="s">
        <v>308</v>
      </c>
      <c r="L340" t="s">
        <v>158</v>
      </c>
      <c r="T340" t="s">
        <v>187</v>
      </c>
      <c r="U340">
        <v>0</v>
      </c>
      <c r="V340">
        <v>0</v>
      </c>
      <c r="AD340">
        <v>0</v>
      </c>
      <c r="AL340">
        <v>363.63636363636363</v>
      </c>
      <c r="AT340">
        <v>0</v>
      </c>
      <c r="BB340">
        <v>0</v>
      </c>
      <c r="BD340" s="142">
        <v>363.63636363636363</v>
      </c>
    </row>
    <row r="341" spans="1:56" x14ac:dyDescent="0.3">
      <c r="A341" t="s">
        <v>211</v>
      </c>
      <c r="B341" t="s">
        <v>212</v>
      </c>
      <c r="C341" t="s">
        <v>213</v>
      </c>
      <c r="D341" t="s">
        <v>156</v>
      </c>
      <c r="E341" t="s">
        <v>182</v>
      </c>
      <c r="F341" t="s">
        <v>178</v>
      </c>
      <c r="G341" t="s">
        <v>161</v>
      </c>
      <c r="H341" t="s">
        <v>162</v>
      </c>
      <c r="I341" t="s">
        <v>310</v>
      </c>
      <c r="J341" t="s">
        <v>450</v>
      </c>
      <c r="L341" t="s">
        <v>158</v>
      </c>
      <c r="T341" t="s">
        <v>187</v>
      </c>
      <c r="U341">
        <v>0</v>
      </c>
      <c r="V341">
        <v>0</v>
      </c>
      <c r="AD341">
        <v>0</v>
      </c>
      <c r="AL341">
        <v>9090.9090909090901</v>
      </c>
      <c r="AT341">
        <v>0</v>
      </c>
      <c r="BB341">
        <v>0</v>
      </c>
      <c r="BD341" s="142">
        <v>9090.9090909090901</v>
      </c>
    </row>
    <row r="342" spans="1:56" x14ac:dyDescent="0.3">
      <c r="A342" t="s">
        <v>211</v>
      </c>
      <c r="B342" t="s">
        <v>212</v>
      </c>
      <c r="C342" t="s">
        <v>213</v>
      </c>
      <c r="D342" t="s">
        <v>156</v>
      </c>
      <c r="E342" t="s">
        <v>182</v>
      </c>
      <c r="F342" t="s">
        <v>178</v>
      </c>
      <c r="G342" t="s">
        <v>161</v>
      </c>
      <c r="H342" t="s">
        <v>162</v>
      </c>
      <c r="I342" t="s">
        <v>312</v>
      </c>
      <c r="J342" t="s">
        <v>311</v>
      </c>
      <c r="L342" t="s">
        <v>158</v>
      </c>
      <c r="T342" t="s">
        <v>187</v>
      </c>
      <c r="U342">
        <v>0</v>
      </c>
      <c r="V342">
        <v>0</v>
      </c>
      <c r="AD342">
        <v>0</v>
      </c>
      <c r="AL342">
        <v>0</v>
      </c>
      <c r="AT342">
        <v>0</v>
      </c>
      <c r="BB342">
        <v>363.63636363636363</v>
      </c>
      <c r="BD342" s="142">
        <v>363.63636363636363</v>
      </c>
    </row>
    <row r="343" spans="1:56" x14ac:dyDescent="0.3">
      <c r="A343" t="s">
        <v>211</v>
      </c>
      <c r="B343" t="s">
        <v>212</v>
      </c>
      <c r="C343" t="s">
        <v>213</v>
      </c>
      <c r="D343" t="s">
        <v>156</v>
      </c>
      <c r="E343" t="s">
        <v>182</v>
      </c>
      <c r="F343" t="s">
        <v>178</v>
      </c>
      <c r="G343" t="s">
        <v>161</v>
      </c>
      <c r="H343" t="s">
        <v>162</v>
      </c>
      <c r="I343" t="s">
        <v>313</v>
      </c>
      <c r="J343" t="s">
        <v>451</v>
      </c>
      <c r="L343" t="s">
        <v>158</v>
      </c>
      <c r="T343" t="s">
        <v>187</v>
      </c>
      <c r="U343">
        <v>0</v>
      </c>
      <c r="V343">
        <v>0</v>
      </c>
      <c r="AD343">
        <v>0</v>
      </c>
      <c r="AL343">
        <v>0</v>
      </c>
      <c r="AT343">
        <v>0</v>
      </c>
      <c r="BB343">
        <v>4545.454545454545</v>
      </c>
      <c r="BD343" s="142">
        <v>4545.454545454545</v>
      </c>
    </row>
    <row r="344" spans="1:56" x14ac:dyDescent="0.3">
      <c r="A344" t="s">
        <v>211</v>
      </c>
      <c r="B344" t="s">
        <v>212</v>
      </c>
      <c r="C344" t="s">
        <v>213</v>
      </c>
      <c r="D344" t="s">
        <v>156</v>
      </c>
      <c r="E344" t="s">
        <v>182</v>
      </c>
      <c r="F344" t="s">
        <v>178</v>
      </c>
      <c r="G344" t="s">
        <v>161</v>
      </c>
      <c r="H344" t="s">
        <v>162</v>
      </c>
      <c r="I344" t="s">
        <v>315</v>
      </c>
      <c r="J344" t="s">
        <v>314</v>
      </c>
      <c r="L344" t="s">
        <v>158</v>
      </c>
      <c r="T344" t="s">
        <v>187</v>
      </c>
      <c r="U344">
        <v>0</v>
      </c>
      <c r="V344">
        <v>0</v>
      </c>
      <c r="AD344">
        <v>0</v>
      </c>
      <c r="AL344">
        <v>181.81818181818181</v>
      </c>
      <c r="AT344">
        <v>0</v>
      </c>
      <c r="BB344">
        <v>0</v>
      </c>
      <c r="BD344" s="142">
        <v>181.81818181818181</v>
      </c>
    </row>
    <row r="345" spans="1:56" x14ac:dyDescent="0.3">
      <c r="A345" t="s">
        <v>211</v>
      </c>
      <c r="B345" t="s">
        <v>212</v>
      </c>
      <c r="C345" t="s">
        <v>213</v>
      </c>
      <c r="D345" t="s">
        <v>156</v>
      </c>
      <c r="E345" t="s">
        <v>182</v>
      </c>
      <c r="F345" t="s">
        <v>178</v>
      </c>
      <c r="G345" t="s">
        <v>161</v>
      </c>
      <c r="H345" t="s">
        <v>162</v>
      </c>
      <c r="I345" t="s">
        <v>317</v>
      </c>
      <c r="J345" t="s">
        <v>316</v>
      </c>
      <c r="L345" t="s">
        <v>158</v>
      </c>
      <c r="T345" t="s">
        <v>187</v>
      </c>
      <c r="U345">
        <v>0</v>
      </c>
      <c r="V345">
        <v>0</v>
      </c>
      <c r="AD345">
        <v>0</v>
      </c>
      <c r="AL345">
        <v>0</v>
      </c>
      <c r="AT345">
        <v>90.909090909090907</v>
      </c>
      <c r="BB345">
        <v>0</v>
      </c>
      <c r="BD345" s="142">
        <v>90.909090909090907</v>
      </c>
    </row>
    <row r="346" spans="1:56" x14ac:dyDescent="0.3">
      <c r="A346" t="s">
        <v>211</v>
      </c>
      <c r="B346" t="s">
        <v>212</v>
      </c>
      <c r="C346" t="s">
        <v>213</v>
      </c>
      <c r="D346" t="s">
        <v>156</v>
      </c>
      <c r="E346" t="s">
        <v>182</v>
      </c>
      <c r="F346" t="s">
        <v>178</v>
      </c>
      <c r="G346" t="s">
        <v>161</v>
      </c>
      <c r="H346" t="s">
        <v>162</v>
      </c>
      <c r="I346" t="s">
        <v>318</v>
      </c>
      <c r="J346" t="s">
        <v>452</v>
      </c>
      <c r="L346" t="s">
        <v>158</v>
      </c>
      <c r="T346" t="s">
        <v>187</v>
      </c>
      <c r="U346">
        <v>0</v>
      </c>
      <c r="V346">
        <v>0</v>
      </c>
      <c r="AD346">
        <v>0</v>
      </c>
      <c r="AL346">
        <v>0</v>
      </c>
      <c r="AT346">
        <v>22727.272727272724</v>
      </c>
      <c r="BB346">
        <v>0</v>
      </c>
      <c r="BD346" s="142">
        <v>22727.272727272724</v>
      </c>
    </row>
    <row r="347" spans="1:56" x14ac:dyDescent="0.3">
      <c r="A347" t="s">
        <v>211</v>
      </c>
      <c r="B347" t="s">
        <v>212</v>
      </c>
      <c r="C347" t="s">
        <v>213</v>
      </c>
      <c r="D347" t="s">
        <v>156</v>
      </c>
      <c r="E347" t="s">
        <v>182</v>
      </c>
      <c r="F347" t="s">
        <v>178</v>
      </c>
      <c r="G347" t="s">
        <v>161</v>
      </c>
      <c r="H347" t="s">
        <v>162</v>
      </c>
      <c r="I347" t="s">
        <v>319</v>
      </c>
      <c r="J347" t="s">
        <v>320</v>
      </c>
      <c r="L347" t="s">
        <v>158</v>
      </c>
      <c r="T347" t="s">
        <v>187</v>
      </c>
      <c r="U347">
        <v>0</v>
      </c>
      <c r="V347">
        <v>0</v>
      </c>
      <c r="AD347">
        <v>0</v>
      </c>
      <c r="AL347">
        <v>0</v>
      </c>
      <c r="AT347">
        <v>90.909090909090907</v>
      </c>
      <c r="BB347">
        <v>0</v>
      </c>
      <c r="BD347" s="142">
        <v>90.909090909090907</v>
      </c>
    </row>
    <row r="348" spans="1:56" x14ac:dyDescent="0.3">
      <c r="A348" t="s">
        <v>211</v>
      </c>
      <c r="B348" t="s">
        <v>212</v>
      </c>
      <c r="C348" t="s">
        <v>213</v>
      </c>
      <c r="D348" t="s">
        <v>156</v>
      </c>
      <c r="E348" t="s">
        <v>182</v>
      </c>
      <c r="F348" t="s">
        <v>178</v>
      </c>
      <c r="G348" t="s">
        <v>161</v>
      </c>
      <c r="H348" t="s">
        <v>162</v>
      </c>
      <c r="I348" t="s">
        <v>321</v>
      </c>
      <c r="J348" t="s">
        <v>453</v>
      </c>
      <c r="L348" t="s">
        <v>158</v>
      </c>
      <c r="T348" t="s">
        <v>187</v>
      </c>
      <c r="U348">
        <v>0</v>
      </c>
      <c r="V348">
        <v>0</v>
      </c>
      <c r="AD348">
        <v>0</v>
      </c>
      <c r="AL348">
        <v>0</v>
      </c>
      <c r="AT348">
        <v>1590.9090909090908</v>
      </c>
      <c r="BB348">
        <v>0</v>
      </c>
      <c r="BD348" s="142">
        <v>1590.9090909090908</v>
      </c>
    </row>
    <row r="349" spans="1:56" x14ac:dyDescent="0.3">
      <c r="A349" t="s">
        <v>211</v>
      </c>
      <c r="B349" t="s">
        <v>212</v>
      </c>
      <c r="C349" t="s">
        <v>213</v>
      </c>
      <c r="D349" t="s">
        <v>156</v>
      </c>
      <c r="E349" t="s">
        <v>182</v>
      </c>
      <c r="F349" t="s">
        <v>178</v>
      </c>
      <c r="G349" t="s">
        <v>161</v>
      </c>
      <c r="H349" t="s">
        <v>162</v>
      </c>
      <c r="I349" t="s">
        <v>322</v>
      </c>
      <c r="J349" t="s">
        <v>323</v>
      </c>
      <c r="L349" t="s">
        <v>158</v>
      </c>
      <c r="T349" t="s">
        <v>187</v>
      </c>
      <c r="U349">
        <v>0</v>
      </c>
      <c r="V349">
        <v>0</v>
      </c>
      <c r="AD349">
        <v>4681.8181818181811</v>
      </c>
      <c r="AL349">
        <v>4681.8181818181811</v>
      </c>
      <c r="AT349">
        <v>4681.8181818181811</v>
      </c>
      <c r="BB349">
        <v>4681.8181818181811</v>
      </c>
      <c r="BD349" s="142">
        <v>18727.272727272724</v>
      </c>
    </row>
    <row r="350" spans="1:56" x14ac:dyDescent="0.3">
      <c r="A350" t="s">
        <v>211</v>
      </c>
      <c r="B350" t="s">
        <v>212</v>
      </c>
      <c r="C350" t="s">
        <v>213</v>
      </c>
      <c r="D350" t="s">
        <v>156</v>
      </c>
      <c r="E350" t="s">
        <v>182</v>
      </c>
      <c r="F350" t="s">
        <v>178</v>
      </c>
      <c r="G350" t="s">
        <v>161</v>
      </c>
      <c r="H350" t="s">
        <v>162</v>
      </c>
      <c r="I350" t="s">
        <v>324</v>
      </c>
      <c r="J350" t="s">
        <v>454</v>
      </c>
      <c r="L350" t="s">
        <v>158</v>
      </c>
      <c r="T350" t="s">
        <v>187</v>
      </c>
      <c r="U350">
        <v>0</v>
      </c>
      <c r="V350">
        <v>0</v>
      </c>
      <c r="AD350">
        <v>181.81818181818181</v>
      </c>
      <c r="AL350">
        <v>0</v>
      </c>
      <c r="AT350">
        <v>0</v>
      </c>
      <c r="BB350">
        <v>181.81818181818181</v>
      </c>
      <c r="BD350" s="142">
        <v>363.63636363636363</v>
      </c>
    </row>
    <row r="351" spans="1:56" x14ac:dyDescent="0.3">
      <c r="A351" t="s">
        <v>211</v>
      </c>
      <c r="B351" t="s">
        <v>212</v>
      </c>
      <c r="C351" t="s">
        <v>213</v>
      </c>
      <c r="D351" t="s">
        <v>156</v>
      </c>
      <c r="E351" t="s">
        <v>182</v>
      </c>
      <c r="F351" t="s">
        <v>178</v>
      </c>
      <c r="G351" t="s">
        <v>161</v>
      </c>
      <c r="H351" t="s">
        <v>162</v>
      </c>
      <c r="I351" t="s">
        <v>325</v>
      </c>
      <c r="J351" t="s">
        <v>326</v>
      </c>
      <c r="L351" t="s">
        <v>158</v>
      </c>
      <c r="T351" t="s">
        <v>187</v>
      </c>
      <c r="U351">
        <v>0</v>
      </c>
      <c r="V351">
        <v>0</v>
      </c>
      <c r="AD351">
        <v>0</v>
      </c>
      <c r="AL351">
        <v>0</v>
      </c>
      <c r="AT351">
        <v>0</v>
      </c>
      <c r="BB351">
        <v>0</v>
      </c>
      <c r="BD351" s="142">
        <v>0</v>
      </c>
    </row>
    <row r="352" spans="1:56" x14ac:dyDescent="0.3">
      <c r="A352" t="s">
        <v>211</v>
      </c>
      <c r="B352" t="s">
        <v>212</v>
      </c>
      <c r="C352" t="s">
        <v>213</v>
      </c>
      <c r="D352" t="s">
        <v>156</v>
      </c>
      <c r="E352" t="s">
        <v>182</v>
      </c>
      <c r="F352" t="s">
        <v>178</v>
      </c>
      <c r="G352" t="s">
        <v>161</v>
      </c>
      <c r="H352" t="s">
        <v>162</v>
      </c>
      <c r="I352" t="s">
        <v>327</v>
      </c>
      <c r="J352" t="s">
        <v>455</v>
      </c>
      <c r="L352" t="s">
        <v>158</v>
      </c>
      <c r="T352" t="s">
        <v>187</v>
      </c>
      <c r="U352">
        <v>0</v>
      </c>
      <c r="V352">
        <v>0</v>
      </c>
      <c r="AD352">
        <v>0</v>
      </c>
      <c r="AL352">
        <v>0</v>
      </c>
      <c r="AT352">
        <v>0</v>
      </c>
      <c r="BB352">
        <v>0</v>
      </c>
      <c r="BD352" s="142">
        <v>0</v>
      </c>
    </row>
    <row r="353" spans="1:56" x14ac:dyDescent="0.3">
      <c r="A353" t="s">
        <v>211</v>
      </c>
      <c r="B353" t="s">
        <v>212</v>
      </c>
      <c r="C353" t="s">
        <v>213</v>
      </c>
      <c r="D353" t="s">
        <v>156</v>
      </c>
      <c r="E353" t="s">
        <v>182</v>
      </c>
      <c r="F353" t="s">
        <v>178</v>
      </c>
      <c r="G353" t="s">
        <v>161</v>
      </c>
      <c r="H353" t="s">
        <v>162</v>
      </c>
      <c r="I353" t="s">
        <v>329</v>
      </c>
      <c r="J353" t="s">
        <v>456</v>
      </c>
      <c r="L353" t="s">
        <v>158</v>
      </c>
      <c r="T353" t="s">
        <v>187</v>
      </c>
      <c r="U353">
        <v>0</v>
      </c>
      <c r="V353">
        <v>272.72727272727269</v>
      </c>
      <c r="AD353">
        <v>0</v>
      </c>
      <c r="AL353">
        <v>0</v>
      </c>
      <c r="AT353">
        <v>0</v>
      </c>
      <c r="BB353">
        <v>0</v>
      </c>
      <c r="BD353" s="142">
        <v>272.72727272727269</v>
      </c>
    </row>
    <row r="354" spans="1:56" x14ac:dyDescent="0.3">
      <c r="A354" t="s">
        <v>211</v>
      </c>
      <c r="B354" t="s">
        <v>212</v>
      </c>
      <c r="C354" t="s">
        <v>213</v>
      </c>
      <c r="D354" t="s">
        <v>156</v>
      </c>
      <c r="E354" t="s">
        <v>182</v>
      </c>
      <c r="F354" t="s">
        <v>178</v>
      </c>
      <c r="G354" t="s">
        <v>161</v>
      </c>
      <c r="H354" t="s">
        <v>162</v>
      </c>
      <c r="I354" t="s">
        <v>330</v>
      </c>
      <c r="J354" t="s">
        <v>457</v>
      </c>
      <c r="L354" t="s">
        <v>158</v>
      </c>
      <c r="T354" t="s">
        <v>187</v>
      </c>
      <c r="U354">
        <v>0</v>
      </c>
      <c r="V354">
        <v>272.72727272727269</v>
      </c>
      <c r="AD354">
        <v>272.72727272727269</v>
      </c>
      <c r="AL354">
        <v>272.72727272727269</v>
      </c>
      <c r="AT354">
        <v>272.72727272727269</v>
      </c>
      <c r="BB354">
        <v>272.72727272727269</v>
      </c>
      <c r="BD354" s="142">
        <v>1363.6363636363635</v>
      </c>
    </row>
    <row r="355" spans="1:56" x14ac:dyDescent="0.3">
      <c r="A355" t="s">
        <v>211</v>
      </c>
      <c r="B355" t="s">
        <v>212</v>
      </c>
      <c r="C355" t="s">
        <v>213</v>
      </c>
      <c r="D355" t="s">
        <v>156</v>
      </c>
      <c r="E355" t="s">
        <v>182</v>
      </c>
      <c r="F355" t="s">
        <v>180</v>
      </c>
      <c r="G355" t="s">
        <v>173</v>
      </c>
      <c r="H355" t="s">
        <v>174</v>
      </c>
      <c r="I355" t="s">
        <v>331</v>
      </c>
      <c r="J355" t="s">
        <v>328</v>
      </c>
      <c r="L355" t="s">
        <v>158</v>
      </c>
      <c r="T355" t="s">
        <v>187</v>
      </c>
      <c r="U355">
        <v>0</v>
      </c>
      <c r="V355">
        <v>1818.181818181818</v>
      </c>
      <c r="AD355">
        <v>0</v>
      </c>
      <c r="AL355">
        <v>0</v>
      </c>
      <c r="AT355">
        <v>0</v>
      </c>
      <c r="BB355">
        <v>0</v>
      </c>
      <c r="BD355" s="142">
        <v>1818.181818181818</v>
      </c>
    </row>
    <row r="356" spans="1:56" x14ac:dyDescent="0.3">
      <c r="A356" t="s">
        <v>211</v>
      </c>
      <c r="B356" t="s">
        <v>212</v>
      </c>
      <c r="C356" t="s">
        <v>213</v>
      </c>
      <c r="D356" t="s">
        <v>156</v>
      </c>
      <c r="E356" t="s">
        <v>182</v>
      </c>
      <c r="F356" t="s">
        <v>178</v>
      </c>
      <c r="G356" t="s">
        <v>161</v>
      </c>
      <c r="H356" t="s">
        <v>162</v>
      </c>
      <c r="I356" t="s">
        <v>332</v>
      </c>
      <c r="J356" t="s">
        <v>458</v>
      </c>
      <c r="L356" t="s">
        <v>158</v>
      </c>
      <c r="T356" t="s">
        <v>187</v>
      </c>
      <c r="U356">
        <v>0</v>
      </c>
      <c r="V356">
        <v>272.72727272727269</v>
      </c>
      <c r="AD356">
        <v>0</v>
      </c>
      <c r="AL356">
        <v>0</v>
      </c>
      <c r="AT356">
        <v>0</v>
      </c>
      <c r="BB356">
        <v>0</v>
      </c>
      <c r="BD356" s="142">
        <v>272.72727272727269</v>
      </c>
    </row>
    <row r="357" spans="1:56" x14ac:dyDescent="0.3">
      <c r="A357" t="s">
        <v>211</v>
      </c>
      <c r="B357" t="s">
        <v>212</v>
      </c>
      <c r="C357" t="s">
        <v>213</v>
      </c>
      <c r="D357" t="s">
        <v>156</v>
      </c>
      <c r="E357" t="s">
        <v>182</v>
      </c>
      <c r="F357" t="s">
        <v>178</v>
      </c>
      <c r="G357" t="s">
        <v>161</v>
      </c>
      <c r="H357" t="s">
        <v>162</v>
      </c>
      <c r="I357" t="s">
        <v>333</v>
      </c>
      <c r="J357" t="s">
        <v>459</v>
      </c>
      <c r="L357" t="s">
        <v>158</v>
      </c>
      <c r="T357" t="s">
        <v>187</v>
      </c>
      <c r="U357">
        <v>0</v>
      </c>
      <c r="V357">
        <v>0</v>
      </c>
      <c r="AD357">
        <v>181.81818181818181</v>
      </c>
      <c r="AL357">
        <v>0</v>
      </c>
      <c r="AT357">
        <v>0</v>
      </c>
      <c r="BB357">
        <v>181.81818181818181</v>
      </c>
      <c r="BD357" s="142">
        <v>363.63636363636363</v>
      </c>
    </row>
    <row r="358" spans="1:56" x14ac:dyDescent="0.3">
      <c r="A358" t="s">
        <v>211</v>
      </c>
      <c r="B358" t="s">
        <v>212</v>
      </c>
      <c r="C358" t="s">
        <v>213</v>
      </c>
      <c r="D358" t="s">
        <v>156</v>
      </c>
      <c r="E358" t="s">
        <v>182</v>
      </c>
      <c r="F358" t="s">
        <v>178</v>
      </c>
      <c r="G358" t="s">
        <v>161</v>
      </c>
      <c r="H358" t="s">
        <v>162</v>
      </c>
      <c r="I358" t="s">
        <v>334</v>
      </c>
      <c r="J358" t="s">
        <v>460</v>
      </c>
      <c r="L358" t="s">
        <v>158</v>
      </c>
      <c r="T358" t="s">
        <v>187</v>
      </c>
      <c r="U358">
        <v>0</v>
      </c>
      <c r="V358">
        <v>3636.363636363636</v>
      </c>
      <c r="AD358">
        <v>3636.363636363636</v>
      </c>
      <c r="AL358">
        <v>3636.363636363636</v>
      </c>
      <c r="AT358">
        <v>3636.363636363636</v>
      </c>
      <c r="BB358">
        <v>3636.363636363636</v>
      </c>
      <c r="BD358" s="142">
        <v>18181.81818181818</v>
      </c>
    </row>
    <row r="359" spans="1:56" x14ac:dyDescent="0.3">
      <c r="A359" t="s">
        <v>211</v>
      </c>
      <c r="B359" t="s">
        <v>212</v>
      </c>
      <c r="C359" t="s">
        <v>213</v>
      </c>
      <c r="D359" t="s">
        <v>156</v>
      </c>
      <c r="E359" t="s">
        <v>182</v>
      </c>
      <c r="F359" t="s">
        <v>178</v>
      </c>
      <c r="G359" t="s">
        <v>161</v>
      </c>
      <c r="H359" t="s">
        <v>162</v>
      </c>
      <c r="I359" t="s">
        <v>335</v>
      </c>
      <c r="J359" t="s">
        <v>461</v>
      </c>
      <c r="L359" t="s">
        <v>158</v>
      </c>
      <c r="T359" t="s">
        <v>187</v>
      </c>
      <c r="U359">
        <v>0</v>
      </c>
      <c r="V359">
        <v>0</v>
      </c>
      <c r="AD359">
        <v>0</v>
      </c>
      <c r="AL359">
        <v>272.72727272727269</v>
      </c>
      <c r="AT359">
        <v>0</v>
      </c>
      <c r="BB359">
        <v>0</v>
      </c>
      <c r="BD359" s="142">
        <v>272.72727272727269</v>
      </c>
    </row>
    <row r="360" spans="1:56" x14ac:dyDescent="0.3">
      <c r="A360" t="s">
        <v>211</v>
      </c>
      <c r="B360" t="s">
        <v>212</v>
      </c>
      <c r="C360" t="s">
        <v>213</v>
      </c>
      <c r="D360" t="s">
        <v>156</v>
      </c>
      <c r="E360" t="s">
        <v>182</v>
      </c>
      <c r="F360" t="s">
        <v>178</v>
      </c>
      <c r="G360" t="s">
        <v>161</v>
      </c>
      <c r="H360" t="s">
        <v>162</v>
      </c>
      <c r="I360" t="s">
        <v>336</v>
      </c>
      <c r="J360" t="s">
        <v>462</v>
      </c>
      <c r="L360" t="s">
        <v>158</v>
      </c>
      <c r="T360" t="s">
        <v>187</v>
      </c>
      <c r="U360">
        <v>0</v>
      </c>
      <c r="V360">
        <v>0</v>
      </c>
      <c r="AD360">
        <v>0</v>
      </c>
      <c r="AL360">
        <v>272.72727272727269</v>
      </c>
      <c r="AT360">
        <v>0</v>
      </c>
      <c r="BB360">
        <v>0</v>
      </c>
      <c r="BD360" s="142">
        <v>272.72727272727269</v>
      </c>
    </row>
    <row r="361" spans="1:56" x14ac:dyDescent="0.3">
      <c r="A361" t="s">
        <v>211</v>
      </c>
      <c r="B361" t="s">
        <v>212</v>
      </c>
      <c r="C361" t="s">
        <v>213</v>
      </c>
      <c r="D361" t="s">
        <v>156</v>
      </c>
      <c r="E361" t="s">
        <v>182</v>
      </c>
      <c r="F361" t="s">
        <v>178</v>
      </c>
      <c r="G361" t="s">
        <v>161</v>
      </c>
      <c r="H361" t="s">
        <v>162</v>
      </c>
      <c r="I361" t="s">
        <v>337</v>
      </c>
      <c r="J361" t="s">
        <v>463</v>
      </c>
      <c r="L361" t="s">
        <v>158</v>
      </c>
      <c r="T361" t="s">
        <v>187</v>
      </c>
      <c r="U361">
        <v>0</v>
      </c>
      <c r="V361">
        <v>0</v>
      </c>
      <c r="AD361">
        <v>0</v>
      </c>
      <c r="AL361">
        <v>0</v>
      </c>
      <c r="AT361">
        <v>0</v>
      </c>
      <c r="BB361">
        <v>0</v>
      </c>
      <c r="BD361" s="142">
        <v>0</v>
      </c>
    </row>
    <row r="362" spans="1:56" x14ac:dyDescent="0.3">
      <c r="A362" t="s">
        <v>211</v>
      </c>
      <c r="B362" t="s">
        <v>212</v>
      </c>
      <c r="C362" t="s">
        <v>213</v>
      </c>
      <c r="D362" t="s">
        <v>156</v>
      </c>
      <c r="E362" t="s">
        <v>182</v>
      </c>
      <c r="F362" t="s">
        <v>178</v>
      </c>
      <c r="G362" t="s">
        <v>161</v>
      </c>
      <c r="H362" t="s">
        <v>162</v>
      </c>
      <c r="I362" t="s">
        <v>338</v>
      </c>
      <c r="J362" t="s">
        <v>464</v>
      </c>
      <c r="L362" t="s">
        <v>158</v>
      </c>
      <c r="T362" t="s">
        <v>187</v>
      </c>
      <c r="U362">
        <v>0</v>
      </c>
      <c r="V362">
        <v>0</v>
      </c>
      <c r="AD362">
        <v>0</v>
      </c>
      <c r="AL362">
        <v>818.18181818181813</v>
      </c>
      <c r="AT362">
        <v>818.18181818181813</v>
      </c>
      <c r="BB362">
        <v>818.18181818181813</v>
      </c>
      <c r="BD362" s="142">
        <v>2454.5454545454545</v>
      </c>
    </row>
    <row r="363" spans="1:56" x14ac:dyDescent="0.3">
      <c r="A363" t="s">
        <v>211</v>
      </c>
      <c r="B363" t="s">
        <v>212</v>
      </c>
      <c r="C363" t="s">
        <v>213</v>
      </c>
      <c r="D363" t="s">
        <v>156</v>
      </c>
      <c r="E363" t="s">
        <v>182</v>
      </c>
      <c r="F363" t="s">
        <v>178</v>
      </c>
      <c r="G363" t="s">
        <v>161</v>
      </c>
      <c r="H363" t="s">
        <v>162</v>
      </c>
      <c r="I363" t="s">
        <v>339</v>
      </c>
      <c r="J363" t="s">
        <v>465</v>
      </c>
      <c r="L363" t="s">
        <v>158</v>
      </c>
      <c r="T363" t="s">
        <v>187</v>
      </c>
      <c r="U363">
        <v>0</v>
      </c>
      <c r="V363">
        <v>0</v>
      </c>
      <c r="AD363">
        <v>0</v>
      </c>
      <c r="AL363">
        <v>0</v>
      </c>
      <c r="AT363">
        <v>0</v>
      </c>
      <c r="BB363">
        <v>0</v>
      </c>
      <c r="BD363" s="142">
        <v>0</v>
      </c>
    </row>
    <row r="364" spans="1:56" x14ac:dyDescent="0.3">
      <c r="A364" t="s">
        <v>211</v>
      </c>
      <c r="B364" t="s">
        <v>212</v>
      </c>
      <c r="C364" t="s">
        <v>213</v>
      </c>
      <c r="D364" t="s">
        <v>156</v>
      </c>
      <c r="E364" t="s">
        <v>182</v>
      </c>
      <c r="F364" t="s">
        <v>178</v>
      </c>
      <c r="G364" t="s">
        <v>161</v>
      </c>
      <c r="H364" t="s">
        <v>162</v>
      </c>
      <c r="I364" t="s">
        <v>340</v>
      </c>
      <c r="J364" t="s">
        <v>466</v>
      </c>
      <c r="L364" t="s">
        <v>158</v>
      </c>
      <c r="T364" t="s">
        <v>187</v>
      </c>
      <c r="U364">
        <v>0</v>
      </c>
      <c r="V364">
        <v>0</v>
      </c>
      <c r="AD364">
        <v>0</v>
      </c>
      <c r="AL364">
        <v>0</v>
      </c>
      <c r="AT364">
        <v>0</v>
      </c>
      <c r="BB364">
        <v>272.72727272727269</v>
      </c>
      <c r="BD364" s="142">
        <v>272.72727272727269</v>
      </c>
    </row>
    <row r="365" spans="1:56" x14ac:dyDescent="0.3">
      <c r="A365" t="s">
        <v>211</v>
      </c>
      <c r="B365" t="s">
        <v>212</v>
      </c>
      <c r="C365" t="s">
        <v>213</v>
      </c>
      <c r="D365" t="s">
        <v>156</v>
      </c>
      <c r="E365" t="s">
        <v>182</v>
      </c>
      <c r="F365" t="s">
        <v>178</v>
      </c>
      <c r="G365" t="s">
        <v>161</v>
      </c>
      <c r="H365" t="s">
        <v>162</v>
      </c>
      <c r="I365" t="s">
        <v>341</v>
      </c>
      <c r="J365" t="s">
        <v>467</v>
      </c>
      <c r="L365" t="s">
        <v>158</v>
      </c>
      <c r="T365" t="s">
        <v>187</v>
      </c>
      <c r="U365">
        <v>0</v>
      </c>
      <c r="V365">
        <v>0</v>
      </c>
      <c r="AD365">
        <v>0</v>
      </c>
      <c r="AL365">
        <v>0</v>
      </c>
      <c r="AT365">
        <v>2727.272727272727</v>
      </c>
      <c r="BB365">
        <v>0</v>
      </c>
      <c r="BD365" s="142">
        <v>2727.272727272727</v>
      </c>
    </row>
    <row r="366" spans="1:56" x14ac:dyDescent="0.3">
      <c r="A366" t="s">
        <v>211</v>
      </c>
      <c r="B366" t="s">
        <v>212</v>
      </c>
      <c r="C366" t="s">
        <v>213</v>
      </c>
      <c r="D366" t="s">
        <v>156</v>
      </c>
      <c r="E366" t="s">
        <v>182</v>
      </c>
      <c r="F366" t="s">
        <v>178</v>
      </c>
      <c r="G366" t="s">
        <v>161</v>
      </c>
      <c r="H366" t="s">
        <v>162</v>
      </c>
      <c r="I366" t="s">
        <v>342</v>
      </c>
      <c r="J366" t="s">
        <v>343</v>
      </c>
      <c r="L366" t="s">
        <v>158</v>
      </c>
      <c r="T366" t="s">
        <v>187</v>
      </c>
      <c r="U366">
        <v>0</v>
      </c>
      <c r="V366">
        <v>0</v>
      </c>
      <c r="AD366">
        <v>0</v>
      </c>
      <c r="AL366">
        <v>0</v>
      </c>
      <c r="AT366">
        <v>0</v>
      </c>
      <c r="BB366">
        <v>0</v>
      </c>
      <c r="BD366" s="142">
        <v>0</v>
      </c>
    </row>
    <row r="367" spans="1:56" x14ac:dyDescent="0.3">
      <c r="A367" t="s">
        <v>211</v>
      </c>
      <c r="B367" t="s">
        <v>212</v>
      </c>
      <c r="C367" t="s">
        <v>213</v>
      </c>
      <c r="D367" t="s">
        <v>156</v>
      </c>
      <c r="E367" t="s">
        <v>182</v>
      </c>
      <c r="F367" t="s">
        <v>178</v>
      </c>
      <c r="G367" t="s">
        <v>161</v>
      </c>
      <c r="H367" t="s">
        <v>162</v>
      </c>
      <c r="I367" t="s">
        <v>344</v>
      </c>
      <c r="J367" t="s">
        <v>468</v>
      </c>
      <c r="L367" t="s">
        <v>158</v>
      </c>
      <c r="T367" t="s">
        <v>187</v>
      </c>
      <c r="U367">
        <v>0</v>
      </c>
      <c r="V367">
        <v>1.8181818181818181</v>
      </c>
      <c r="AD367">
        <v>0</v>
      </c>
      <c r="AL367">
        <v>0</v>
      </c>
      <c r="AT367">
        <v>0</v>
      </c>
      <c r="BB367">
        <v>0</v>
      </c>
      <c r="BD367" s="142">
        <v>1.8181818181818181</v>
      </c>
    </row>
    <row r="368" spans="1:56" x14ac:dyDescent="0.3">
      <c r="A368" t="s">
        <v>211</v>
      </c>
      <c r="B368" t="s">
        <v>212</v>
      </c>
      <c r="C368" t="s">
        <v>213</v>
      </c>
      <c r="D368" t="s">
        <v>156</v>
      </c>
      <c r="E368" t="s">
        <v>182</v>
      </c>
      <c r="F368" t="s">
        <v>178</v>
      </c>
      <c r="G368" t="s">
        <v>161</v>
      </c>
      <c r="H368" t="s">
        <v>162</v>
      </c>
      <c r="I368" t="s">
        <v>345</v>
      </c>
      <c r="J368" t="s">
        <v>469</v>
      </c>
      <c r="L368" t="s">
        <v>158</v>
      </c>
      <c r="T368" t="s">
        <v>187</v>
      </c>
      <c r="U368">
        <v>0</v>
      </c>
      <c r="V368">
        <v>145.45454545454544</v>
      </c>
      <c r="AD368">
        <v>0</v>
      </c>
      <c r="AL368">
        <v>0</v>
      </c>
      <c r="AT368">
        <v>0</v>
      </c>
      <c r="BB368">
        <v>0</v>
      </c>
      <c r="BD368" s="142">
        <v>145.45454545454544</v>
      </c>
    </row>
    <row r="369" spans="1:56" x14ac:dyDescent="0.3">
      <c r="A369" t="s">
        <v>211</v>
      </c>
      <c r="B369" t="s">
        <v>212</v>
      </c>
      <c r="C369" t="s">
        <v>213</v>
      </c>
      <c r="D369" t="s">
        <v>156</v>
      </c>
      <c r="E369" t="s">
        <v>182</v>
      </c>
      <c r="F369" t="s">
        <v>178</v>
      </c>
      <c r="G369" t="s">
        <v>161</v>
      </c>
      <c r="H369" t="s">
        <v>162</v>
      </c>
      <c r="I369" t="s">
        <v>346</v>
      </c>
      <c r="J369" t="s">
        <v>470</v>
      </c>
      <c r="L369" t="s">
        <v>158</v>
      </c>
      <c r="T369" t="s">
        <v>187</v>
      </c>
      <c r="U369">
        <v>0</v>
      </c>
      <c r="V369">
        <v>145.45454545454544</v>
      </c>
      <c r="AD369">
        <v>0</v>
      </c>
      <c r="AL369">
        <v>0</v>
      </c>
      <c r="AT369">
        <v>0</v>
      </c>
      <c r="BB369">
        <v>0</v>
      </c>
      <c r="BD369" s="142">
        <v>145.45454545454544</v>
      </c>
    </row>
    <row r="370" spans="1:56" x14ac:dyDescent="0.3">
      <c r="A370" t="s">
        <v>211</v>
      </c>
      <c r="B370" t="s">
        <v>212</v>
      </c>
      <c r="C370" t="s">
        <v>213</v>
      </c>
      <c r="D370" t="s">
        <v>156</v>
      </c>
      <c r="E370" t="s">
        <v>182</v>
      </c>
      <c r="F370" t="s">
        <v>178</v>
      </c>
      <c r="G370" t="s">
        <v>161</v>
      </c>
      <c r="H370" t="s">
        <v>162</v>
      </c>
      <c r="I370" t="s">
        <v>347</v>
      </c>
      <c r="J370" t="s">
        <v>471</v>
      </c>
      <c r="L370" t="s">
        <v>158</v>
      </c>
      <c r="T370" t="s">
        <v>187</v>
      </c>
      <c r="U370">
        <v>0</v>
      </c>
      <c r="V370">
        <v>145.45454545454544</v>
      </c>
      <c r="AD370">
        <v>0</v>
      </c>
      <c r="AL370">
        <v>0</v>
      </c>
      <c r="AT370">
        <v>0</v>
      </c>
      <c r="BB370">
        <v>0</v>
      </c>
      <c r="BD370" s="142">
        <v>145.45454545454544</v>
      </c>
    </row>
    <row r="371" spans="1:56" x14ac:dyDescent="0.3">
      <c r="A371" t="s">
        <v>211</v>
      </c>
      <c r="B371" t="s">
        <v>212</v>
      </c>
      <c r="C371" t="s">
        <v>213</v>
      </c>
      <c r="D371" t="s">
        <v>156</v>
      </c>
      <c r="E371" t="s">
        <v>182</v>
      </c>
      <c r="F371" t="s">
        <v>178</v>
      </c>
      <c r="G371" t="s">
        <v>161</v>
      </c>
      <c r="H371" t="s">
        <v>162</v>
      </c>
      <c r="I371" t="s">
        <v>348</v>
      </c>
      <c r="J371" t="s">
        <v>472</v>
      </c>
      <c r="L371" t="s">
        <v>158</v>
      </c>
      <c r="T371" t="s">
        <v>187</v>
      </c>
      <c r="U371">
        <v>0</v>
      </c>
      <c r="V371">
        <v>145.45454545454544</v>
      </c>
      <c r="AD371">
        <v>0</v>
      </c>
      <c r="AL371">
        <v>0</v>
      </c>
      <c r="AT371">
        <v>0</v>
      </c>
      <c r="BB371">
        <v>0</v>
      </c>
      <c r="BD371" s="142">
        <v>145.45454545454544</v>
      </c>
    </row>
    <row r="372" spans="1:56" x14ac:dyDescent="0.3">
      <c r="A372" t="s">
        <v>211</v>
      </c>
      <c r="B372" t="s">
        <v>212</v>
      </c>
      <c r="C372" t="s">
        <v>213</v>
      </c>
      <c r="D372" t="s">
        <v>156</v>
      </c>
      <c r="E372" t="s">
        <v>182</v>
      </c>
      <c r="F372" t="s">
        <v>178</v>
      </c>
      <c r="G372" t="s">
        <v>161</v>
      </c>
      <c r="H372" t="s">
        <v>162</v>
      </c>
      <c r="I372" t="s">
        <v>349</v>
      </c>
      <c r="J372" t="s">
        <v>473</v>
      </c>
      <c r="L372" t="s">
        <v>158</v>
      </c>
      <c r="T372" t="s">
        <v>187</v>
      </c>
      <c r="U372">
        <v>0</v>
      </c>
      <c r="V372">
        <v>0</v>
      </c>
      <c r="AD372">
        <v>145.45454545454544</v>
      </c>
      <c r="AL372">
        <v>0</v>
      </c>
      <c r="AT372">
        <v>0</v>
      </c>
      <c r="BB372">
        <v>0</v>
      </c>
      <c r="BD372" s="142">
        <v>145.45454545454544</v>
      </c>
    </row>
    <row r="373" spans="1:56" x14ac:dyDescent="0.3">
      <c r="A373" t="s">
        <v>211</v>
      </c>
      <c r="B373" t="s">
        <v>212</v>
      </c>
      <c r="C373" t="s">
        <v>213</v>
      </c>
      <c r="D373" t="s">
        <v>156</v>
      </c>
      <c r="E373" t="s">
        <v>182</v>
      </c>
      <c r="F373" t="s">
        <v>178</v>
      </c>
      <c r="G373" t="s">
        <v>161</v>
      </c>
      <c r="H373" t="s">
        <v>162</v>
      </c>
      <c r="I373" t="s">
        <v>350</v>
      </c>
      <c r="J373" t="s">
        <v>474</v>
      </c>
      <c r="L373" t="s">
        <v>158</v>
      </c>
      <c r="T373" t="s">
        <v>187</v>
      </c>
      <c r="U373">
        <v>0</v>
      </c>
      <c r="V373">
        <v>0</v>
      </c>
      <c r="AD373">
        <v>145.45454545454544</v>
      </c>
      <c r="AL373">
        <v>0</v>
      </c>
      <c r="AT373">
        <v>0</v>
      </c>
      <c r="BB373">
        <v>0</v>
      </c>
      <c r="BD373" s="142">
        <v>145.45454545454544</v>
      </c>
    </row>
    <row r="374" spans="1:56" x14ac:dyDescent="0.3">
      <c r="A374" t="s">
        <v>211</v>
      </c>
      <c r="B374" t="s">
        <v>212</v>
      </c>
      <c r="C374" t="s">
        <v>213</v>
      </c>
      <c r="D374" t="s">
        <v>156</v>
      </c>
      <c r="E374" t="s">
        <v>182</v>
      </c>
      <c r="F374" t="s">
        <v>178</v>
      </c>
      <c r="G374" t="s">
        <v>161</v>
      </c>
      <c r="H374" t="s">
        <v>162</v>
      </c>
      <c r="I374" t="s">
        <v>351</v>
      </c>
      <c r="J374" t="s">
        <v>475</v>
      </c>
      <c r="L374" t="s">
        <v>158</v>
      </c>
      <c r="T374" t="s">
        <v>187</v>
      </c>
      <c r="U374">
        <v>0</v>
      </c>
      <c r="V374">
        <v>0</v>
      </c>
      <c r="AD374">
        <v>145.45454545454544</v>
      </c>
      <c r="AL374">
        <v>0</v>
      </c>
      <c r="AT374">
        <v>0</v>
      </c>
      <c r="BB374">
        <v>0</v>
      </c>
      <c r="BD374" s="142">
        <v>145.45454545454544</v>
      </c>
    </row>
    <row r="375" spans="1:56" x14ac:dyDescent="0.3">
      <c r="A375" t="s">
        <v>211</v>
      </c>
      <c r="B375" t="s">
        <v>212</v>
      </c>
      <c r="C375" t="s">
        <v>213</v>
      </c>
      <c r="D375" t="s">
        <v>156</v>
      </c>
      <c r="E375" t="s">
        <v>182</v>
      </c>
      <c r="F375" t="s">
        <v>178</v>
      </c>
      <c r="G375" t="s">
        <v>161</v>
      </c>
      <c r="H375" t="s">
        <v>162</v>
      </c>
      <c r="I375" t="s">
        <v>352</v>
      </c>
      <c r="J375" t="s">
        <v>476</v>
      </c>
      <c r="L375" t="s">
        <v>158</v>
      </c>
      <c r="T375" t="s">
        <v>187</v>
      </c>
      <c r="U375">
        <v>0</v>
      </c>
      <c r="V375">
        <v>0</v>
      </c>
      <c r="AD375">
        <v>18181.81818181818</v>
      </c>
      <c r="AL375">
        <v>0</v>
      </c>
      <c r="AT375">
        <v>0</v>
      </c>
      <c r="BB375">
        <v>0</v>
      </c>
      <c r="BD375" s="142">
        <v>18181.81818181818</v>
      </c>
    </row>
    <row r="376" spans="1:56" x14ac:dyDescent="0.3">
      <c r="A376" t="s">
        <v>211</v>
      </c>
      <c r="B376" t="s">
        <v>212</v>
      </c>
      <c r="C376" t="s">
        <v>213</v>
      </c>
      <c r="D376" t="s">
        <v>156</v>
      </c>
      <c r="E376" t="s">
        <v>182</v>
      </c>
      <c r="F376" t="s">
        <v>178</v>
      </c>
      <c r="G376" t="s">
        <v>161</v>
      </c>
      <c r="H376" t="s">
        <v>162</v>
      </c>
      <c r="I376" t="s">
        <v>353</v>
      </c>
      <c r="J376" t="s">
        <v>477</v>
      </c>
      <c r="L376" t="s">
        <v>158</v>
      </c>
      <c r="T376" t="s">
        <v>187</v>
      </c>
      <c r="U376">
        <v>0</v>
      </c>
      <c r="V376">
        <v>0</v>
      </c>
      <c r="AD376">
        <v>0</v>
      </c>
      <c r="AL376">
        <v>0</v>
      </c>
      <c r="AT376">
        <v>0</v>
      </c>
      <c r="BB376">
        <v>145.45454545454544</v>
      </c>
      <c r="BD376" s="142">
        <v>145.45454545454544</v>
      </c>
    </row>
    <row r="377" spans="1:56" x14ac:dyDescent="0.3">
      <c r="A377" t="s">
        <v>211</v>
      </c>
      <c r="B377" t="s">
        <v>212</v>
      </c>
      <c r="C377" t="s">
        <v>213</v>
      </c>
      <c r="D377" t="s">
        <v>156</v>
      </c>
      <c r="E377" t="s">
        <v>182</v>
      </c>
      <c r="F377" t="s">
        <v>178</v>
      </c>
      <c r="G377" t="s">
        <v>161</v>
      </c>
      <c r="H377" t="s">
        <v>162</v>
      </c>
      <c r="I377" t="s">
        <v>354</v>
      </c>
      <c r="J377" t="s">
        <v>478</v>
      </c>
      <c r="L377" t="s">
        <v>158</v>
      </c>
      <c r="T377" t="s">
        <v>187</v>
      </c>
      <c r="U377">
        <v>0</v>
      </c>
      <c r="V377">
        <v>0</v>
      </c>
      <c r="AD377">
        <v>0</v>
      </c>
      <c r="AL377">
        <v>0</v>
      </c>
      <c r="AT377">
        <v>0</v>
      </c>
      <c r="BB377">
        <v>18181.81818181818</v>
      </c>
      <c r="BD377" s="142">
        <v>18181.81818181818</v>
      </c>
    </row>
    <row r="378" spans="1:56" x14ac:dyDescent="0.3">
      <c r="A378" t="s">
        <v>211</v>
      </c>
      <c r="B378" t="s">
        <v>212</v>
      </c>
      <c r="C378" t="s">
        <v>213</v>
      </c>
      <c r="D378" t="s">
        <v>156</v>
      </c>
      <c r="E378" t="s">
        <v>182</v>
      </c>
      <c r="F378" t="s">
        <v>178</v>
      </c>
      <c r="G378" t="s">
        <v>161</v>
      </c>
      <c r="H378" t="s">
        <v>162</v>
      </c>
      <c r="I378" t="s">
        <v>356</v>
      </c>
      <c r="J378" t="s">
        <v>355</v>
      </c>
      <c r="L378" t="s">
        <v>158</v>
      </c>
      <c r="T378" t="s">
        <v>187</v>
      </c>
      <c r="U378">
        <v>0</v>
      </c>
      <c r="V378">
        <v>0</v>
      </c>
      <c r="AD378">
        <v>0</v>
      </c>
      <c r="AL378">
        <v>0</v>
      </c>
      <c r="AT378">
        <v>14.545454545454545</v>
      </c>
      <c r="BB378">
        <v>0</v>
      </c>
      <c r="BD378" s="142">
        <v>14.545454545454545</v>
      </c>
    </row>
    <row r="379" spans="1:56" x14ac:dyDescent="0.3">
      <c r="A379" t="s">
        <v>211</v>
      </c>
      <c r="B379" t="s">
        <v>212</v>
      </c>
      <c r="C379" t="s">
        <v>213</v>
      </c>
      <c r="D379" t="s">
        <v>156</v>
      </c>
      <c r="E379" t="s">
        <v>182</v>
      </c>
      <c r="F379" t="s">
        <v>180</v>
      </c>
      <c r="G379" t="s">
        <v>164</v>
      </c>
      <c r="H379" t="s">
        <v>238</v>
      </c>
      <c r="I379" t="s">
        <v>357</v>
      </c>
      <c r="J379" t="s">
        <v>479</v>
      </c>
      <c r="L379" t="s">
        <v>158</v>
      </c>
      <c r="T379" t="s">
        <v>187</v>
      </c>
      <c r="U379">
        <v>0</v>
      </c>
      <c r="V379">
        <v>0</v>
      </c>
      <c r="AD379">
        <v>0</v>
      </c>
      <c r="AL379">
        <v>0</v>
      </c>
      <c r="AT379">
        <v>41818.181818181816</v>
      </c>
      <c r="BB379">
        <v>0</v>
      </c>
      <c r="BD379" s="142">
        <v>41818.181818181816</v>
      </c>
    </row>
    <row r="380" spans="1:56" x14ac:dyDescent="0.3">
      <c r="A380" t="s">
        <v>211</v>
      </c>
      <c r="B380" t="s">
        <v>212</v>
      </c>
      <c r="C380" t="s">
        <v>213</v>
      </c>
      <c r="D380" t="s">
        <v>156</v>
      </c>
      <c r="E380" t="s">
        <v>182</v>
      </c>
      <c r="F380" t="s">
        <v>178</v>
      </c>
      <c r="G380" t="s">
        <v>161</v>
      </c>
      <c r="H380" t="s">
        <v>162</v>
      </c>
      <c r="I380" t="s">
        <v>358</v>
      </c>
      <c r="J380" t="s">
        <v>480</v>
      </c>
      <c r="L380" t="s">
        <v>158</v>
      </c>
      <c r="T380" t="s">
        <v>187</v>
      </c>
      <c r="U380">
        <v>0</v>
      </c>
      <c r="V380">
        <v>0</v>
      </c>
      <c r="AD380">
        <v>0</v>
      </c>
      <c r="AL380">
        <v>14.545454545454545</v>
      </c>
      <c r="AT380">
        <v>0</v>
      </c>
      <c r="BB380">
        <v>0</v>
      </c>
      <c r="BD380" s="142">
        <v>14.545454545454545</v>
      </c>
    </row>
    <row r="381" spans="1:56" x14ac:dyDescent="0.3">
      <c r="A381" t="s">
        <v>211</v>
      </c>
      <c r="B381" t="s">
        <v>212</v>
      </c>
      <c r="C381" t="s">
        <v>213</v>
      </c>
      <c r="D381" t="s">
        <v>156</v>
      </c>
      <c r="E381" t="s">
        <v>182</v>
      </c>
      <c r="F381" t="s">
        <v>178</v>
      </c>
      <c r="G381" t="s">
        <v>161</v>
      </c>
      <c r="H381" t="s">
        <v>162</v>
      </c>
      <c r="I381" t="s">
        <v>359</v>
      </c>
      <c r="J381" t="s">
        <v>481</v>
      </c>
      <c r="L381" t="s">
        <v>158</v>
      </c>
      <c r="T381" t="s">
        <v>187</v>
      </c>
      <c r="U381">
        <v>0</v>
      </c>
      <c r="V381">
        <v>0</v>
      </c>
      <c r="AD381">
        <v>0</v>
      </c>
      <c r="AL381">
        <v>0</v>
      </c>
      <c r="AT381">
        <v>72.72727272727272</v>
      </c>
      <c r="BB381">
        <v>0</v>
      </c>
      <c r="BD381" s="142">
        <v>72.72727272727272</v>
      </c>
    </row>
    <row r="382" spans="1:56" x14ac:dyDescent="0.3">
      <c r="A382" t="s">
        <v>211</v>
      </c>
      <c r="B382" t="s">
        <v>212</v>
      </c>
      <c r="C382" t="s">
        <v>213</v>
      </c>
      <c r="D382" t="s">
        <v>156</v>
      </c>
      <c r="E382" t="s">
        <v>182</v>
      </c>
      <c r="F382" t="s">
        <v>178</v>
      </c>
      <c r="G382" t="s">
        <v>161</v>
      </c>
      <c r="H382" t="s">
        <v>162</v>
      </c>
      <c r="I382" t="s">
        <v>360</v>
      </c>
      <c r="J382" t="s">
        <v>482</v>
      </c>
      <c r="L382" t="s">
        <v>158</v>
      </c>
      <c r="T382" t="s">
        <v>187</v>
      </c>
      <c r="U382">
        <v>0</v>
      </c>
      <c r="V382">
        <v>0</v>
      </c>
      <c r="AD382">
        <v>0</v>
      </c>
      <c r="AL382">
        <v>0</v>
      </c>
      <c r="AT382">
        <v>6818.181818181818</v>
      </c>
      <c r="BB382">
        <v>0</v>
      </c>
      <c r="BD382" s="142">
        <v>6818.181818181818</v>
      </c>
    </row>
    <row r="383" spans="1:56" x14ac:dyDescent="0.3">
      <c r="A383" t="s">
        <v>211</v>
      </c>
      <c r="B383" t="s">
        <v>212</v>
      </c>
      <c r="C383" t="s">
        <v>213</v>
      </c>
      <c r="D383" t="s">
        <v>156</v>
      </c>
      <c r="E383" t="s">
        <v>182</v>
      </c>
      <c r="F383" t="s">
        <v>178</v>
      </c>
      <c r="G383" t="s">
        <v>161</v>
      </c>
      <c r="H383" t="s">
        <v>162</v>
      </c>
      <c r="I383" t="s">
        <v>361</v>
      </c>
      <c r="J383" t="s">
        <v>483</v>
      </c>
      <c r="L383" t="s">
        <v>158</v>
      </c>
      <c r="T383" t="s">
        <v>187</v>
      </c>
      <c r="U383">
        <v>0</v>
      </c>
      <c r="V383">
        <v>0</v>
      </c>
      <c r="AD383">
        <v>0</v>
      </c>
      <c r="AL383">
        <v>145.45454545454544</v>
      </c>
      <c r="AT383">
        <v>0</v>
      </c>
      <c r="BB383">
        <v>0</v>
      </c>
      <c r="BD383" s="142">
        <v>145.45454545454544</v>
      </c>
    </row>
    <row r="384" spans="1:56" x14ac:dyDescent="0.3">
      <c r="A384" t="s">
        <v>211</v>
      </c>
      <c r="B384" t="s">
        <v>212</v>
      </c>
      <c r="C384" t="s">
        <v>213</v>
      </c>
      <c r="D384" t="s">
        <v>156</v>
      </c>
      <c r="E384" t="s">
        <v>182</v>
      </c>
      <c r="F384" t="s">
        <v>178</v>
      </c>
      <c r="G384" t="s">
        <v>161</v>
      </c>
      <c r="H384" t="s">
        <v>162</v>
      </c>
      <c r="I384" t="s">
        <v>362</v>
      </c>
      <c r="J384" t="s">
        <v>484</v>
      </c>
      <c r="L384" t="s">
        <v>158</v>
      </c>
      <c r="T384" t="s">
        <v>187</v>
      </c>
      <c r="U384">
        <v>0</v>
      </c>
      <c r="V384">
        <v>0</v>
      </c>
      <c r="AD384">
        <v>0</v>
      </c>
      <c r="AL384">
        <v>0</v>
      </c>
      <c r="AT384">
        <v>0</v>
      </c>
      <c r="BB384">
        <v>72.72727272727272</v>
      </c>
      <c r="BD384" s="142">
        <v>72.72727272727272</v>
      </c>
    </row>
    <row r="385" spans="1:56" x14ac:dyDescent="0.3">
      <c r="A385" t="s">
        <v>211</v>
      </c>
      <c r="B385" t="s">
        <v>212</v>
      </c>
      <c r="C385" t="s">
        <v>213</v>
      </c>
      <c r="D385" t="s">
        <v>156</v>
      </c>
      <c r="E385" t="s">
        <v>182</v>
      </c>
      <c r="F385" t="s">
        <v>178</v>
      </c>
      <c r="G385" t="s">
        <v>161</v>
      </c>
      <c r="H385" t="s">
        <v>162</v>
      </c>
      <c r="I385" t="s">
        <v>363</v>
      </c>
      <c r="J385" t="s">
        <v>485</v>
      </c>
      <c r="L385" t="s">
        <v>158</v>
      </c>
      <c r="T385" t="s">
        <v>187</v>
      </c>
      <c r="U385">
        <v>0</v>
      </c>
      <c r="V385">
        <v>0</v>
      </c>
      <c r="AD385">
        <v>0</v>
      </c>
      <c r="AL385">
        <v>0</v>
      </c>
      <c r="AT385">
        <v>0</v>
      </c>
      <c r="BB385">
        <v>6363.6363636363631</v>
      </c>
      <c r="BD385" s="142">
        <v>6363.6363636363631</v>
      </c>
    </row>
    <row r="386" spans="1:56" x14ac:dyDescent="0.3">
      <c r="A386" t="s">
        <v>211</v>
      </c>
      <c r="B386" t="s">
        <v>212</v>
      </c>
      <c r="C386" t="s">
        <v>213</v>
      </c>
      <c r="D386" t="s">
        <v>156</v>
      </c>
      <c r="E386" t="s">
        <v>182</v>
      </c>
      <c r="F386" t="s">
        <v>178</v>
      </c>
      <c r="G386" t="s">
        <v>161</v>
      </c>
      <c r="H386" t="s">
        <v>162</v>
      </c>
      <c r="I386" t="s">
        <v>364</v>
      </c>
      <c r="J386" t="s">
        <v>486</v>
      </c>
      <c r="L386" t="s">
        <v>158</v>
      </c>
      <c r="T386" t="s">
        <v>187</v>
      </c>
      <c r="U386">
        <v>0</v>
      </c>
      <c r="V386">
        <v>0</v>
      </c>
      <c r="AD386">
        <v>363.63636363636363</v>
      </c>
      <c r="AL386">
        <v>0</v>
      </c>
      <c r="AT386">
        <v>0</v>
      </c>
      <c r="BB386">
        <v>363.63636363636363</v>
      </c>
      <c r="BD386" s="142">
        <v>727.27272727272725</v>
      </c>
    </row>
    <row r="387" spans="1:56" x14ac:dyDescent="0.3">
      <c r="A387" t="s">
        <v>211</v>
      </c>
      <c r="B387" t="s">
        <v>212</v>
      </c>
      <c r="C387" t="s">
        <v>213</v>
      </c>
      <c r="D387" t="s">
        <v>156</v>
      </c>
      <c r="E387" t="s">
        <v>182</v>
      </c>
      <c r="F387" t="s">
        <v>178</v>
      </c>
      <c r="G387" t="s">
        <v>161</v>
      </c>
      <c r="H387" t="s">
        <v>162</v>
      </c>
      <c r="I387" t="s">
        <v>365</v>
      </c>
      <c r="J387" t="s">
        <v>487</v>
      </c>
      <c r="L387" t="s">
        <v>158</v>
      </c>
      <c r="T387" t="s">
        <v>187</v>
      </c>
      <c r="U387">
        <v>0</v>
      </c>
      <c r="V387">
        <v>0</v>
      </c>
      <c r="AD387">
        <v>0</v>
      </c>
      <c r="AL387">
        <v>0</v>
      </c>
      <c r="AT387">
        <v>0</v>
      </c>
      <c r="BB387">
        <v>0</v>
      </c>
      <c r="BD387" s="142">
        <v>0</v>
      </c>
    </row>
    <row r="388" spans="1:56" x14ac:dyDescent="0.3">
      <c r="A388" t="s">
        <v>211</v>
      </c>
      <c r="B388" t="s">
        <v>212</v>
      </c>
      <c r="C388" t="s">
        <v>213</v>
      </c>
      <c r="D388" t="s">
        <v>156</v>
      </c>
      <c r="E388" t="s">
        <v>182</v>
      </c>
      <c r="F388" t="s">
        <v>178</v>
      </c>
      <c r="G388" t="s">
        <v>161</v>
      </c>
      <c r="H388" t="s">
        <v>162</v>
      </c>
      <c r="I388" t="s">
        <v>366</v>
      </c>
      <c r="J388" t="s">
        <v>488</v>
      </c>
      <c r="L388" t="s">
        <v>158</v>
      </c>
      <c r="T388" t="s">
        <v>187</v>
      </c>
      <c r="U388">
        <v>0</v>
      </c>
      <c r="V388">
        <v>0</v>
      </c>
      <c r="AD388">
        <v>0</v>
      </c>
      <c r="AL388">
        <v>0</v>
      </c>
      <c r="AT388">
        <v>0</v>
      </c>
      <c r="BB388">
        <v>0</v>
      </c>
      <c r="BD388" s="142">
        <v>0</v>
      </c>
    </row>
    <row r="389" spans="1:56" x14ac:dyDescent="0.3">
      <c r="A389" t="s">
        <v>211</v>
      </c>
      <c r="B389" t="s">
        <v>212</v>
      </c>
      <c r="C389" t="s">
        <v>213</v>
      </c>
      <c r="D389" t="s">
        <v>156</v>
      </c>
      <c r="E389" t="s">
        <v>182</v>
      </c>
      <c r="F389" t="s">
        <v>178</v>
      </c>
      <c r="G389" t="s">
        <v>161</v>
      </c>
      <c r="H389" t="s">
        <v>162</v>
      </c>
      <c r="I389" t="s">
        <v>368</v>
      </c>
      <c r="J389" t="s">
        <v>367</v>
      </c>
      <c r="L389" t="s">
        <v>158</v>
      </c>
      <c r="T389" t="s">
        <v>187</v>
      </c>
      <c r="U389">
        <v>0</v>
      </c>
      <c r="V389">
        <v>2954.5454545454545</v>
      </c>
      <c r="AD389">
        <v>0</v>
      </c>
      <c r="AL389">
        <v>0</v>
      </c>
      <c r="AT389">
        <v>0</v>
      </c>
      <c r="BB389">
        <v>0</v>
      </c>
      <c r="BD389" s="142">
        <v>2954.5454545454545</v>
      </c>
    </row>
    <row r="390" spans="1:56" x14ac:dyDescent="0.3">
      <c r="A390" t="s">
        <v>211</v>
      </c>
      <c r="B390" t="s">
        <v>212</v>
      </c>
      <c r="C390" t="s">
        <v>213</v>
      </c>
      <c r="D390" t="s">
        <v>156</v>
      </c>
      <c r="E390" t="s">
        <v>182</v>
      </c>
      <c r="F390" t="s">
        <v>178</v>
      </c>
      <c r="G390" t="s">
        <v>161</v>
      </c>
      <c r="H390" t="s">
        <v>162</v>
      </c>
      <c r="I390" t="s">
        <v>369</v>
      </c>
      <c r="J390" t="s">
        <v>489</v>
      </c>
      <c r="L390" t="s">
        <v>158</v>
      </c>
      <c r="T390" t="s">
        <v>187</v>
      </c>
      <c r="U390">
        <v>0</v>
      </c>
      <c r="V390">
        <v>0</v>
      </c>
      <c r="AD390">
        <v>909.09090909090901</v>
      </c>
      <c r="AL390">
        <v>909.09090909090901</v>
      </c>
      <c r="AT390">
        <v>909.09090909090901</v>
      </c>
      <c r="BB390">
        <v>909.09090909090901</v>
      </c>
      <c r="BD390" s="142">
        <v>3636.363636363636</v>
      </c>
    </row>
    <row r="391" spans="1:56" x14ac:dyDescent="0.3">
      <c r="A391" t="s">
        <v>211</v>
      </c>
      <c r="B391" t="s">
        <v>212</v>
      </c>
      <c r="C391" t="s">
        <v>213</v>
      </c>
      <c r="D391" t="s">
        <v>156</v>
      </c>
      <c r="E391" t="s">
        <v>182</v>
      </c>
      <c r="F391" t="s">
        <v>178</v>
      </c>
      <c r="G391" t="s">
        <v>161</v>
      </c>
      <c r="H391" t="s">
        <v>162</v>
      </c>
      <c r="I391" t="s">
        <v>370</v>
      </c>
      <c r="J391" t="s">
        <v>490</v>
      </c>
      <c r="L391" t="s">
        <v>158</v>
      </c>
      <c r="T391" t="s">
        <v>187</v>
      </c>
      <c r="U391">
        <v>0</v>
      </c>
      <c r="V391">
        <v>0</v>
      </c>
      <c r="AD391">
        <v>4090.9090909090905</v>
      </c>
      <c r="AL391">
        <v>4090.9090909090905</v>
      </c>
      <c r="AT391">
        <v>4090.9090909090905</v>
      </c>
      <c r="BB391">
        <v>4090.9090909090905</v>
      </c>
      <c r="BD391" s="142">
        <v>16363.636363636362</v>
      </c>
    </row>
    <row r="392" spans="1:56" x14ac:dyDescent="0.3">
      <c r="A392" t="s">
        <v>211</v>
      </c>
      <c r="B392" t="s">
        <v>212</v>
      </c>
      <c r="C392" t="s">
        <v>213</v>
      </c>
      <c r="D392" t="s">
        <v>156</v>
      </c>
      <c r="E392" t="s">
        <v>182</v>
      </c>
      <c r="F392" t="s">
        <v>178</v>
      </c>
      <c r="G392" t="s">
        <v>161</v>
      </c>
      <c r="H392" t="s">
        <v>162</v>
      </c>
      <c r="I392" t="s">
        <v>371</v>
      </c>
      <c r="J392" t="s">
        <v>372</v>
      </c>
      <c r="L392" t="s">
        <v>158</v>
      </c>
      <c r="T392" t="s">
        <v>187</v>
      </c>
      <c r="U392">
        <v>0</v>
      </c>
      <c r="V392">
        <v>0</v>
      </c>
      <c r="AD392">
        <v>909.09090909090901</v>
      </c>
      <c r="AL392">
        <v>909.09090909090901</v>
      </c>
      <c r="AT392">
        <v>909.09090909090901</v>
      </c>
      <c r="BB392">
        <v>909.09090909090901</v>
      </c>
      <c r="BD392" s="142">
        <v>3636.363636363636</v>
      </c>
    </row>
    <row r="393" spans="1:56" x14ac:dyDescent="0.3">
      <c r="A393" t="s">
        <v>211</v>
      </c>
      <c r="B393" t="s">
        <v>212</v>
      </c>
      <c r="C393" t="s">
        <v>213</v>
      </c>
      <c r="D393" t="s">
        <v>156</v>
      </c>
      <c r="E393" t="s">
        <v>182</v>
      </c>
      <c r="F393" t="s">
        <v>178</v>
      </c>
      <c r="G393" t="s">
        <v>161</v>
      </c>
      <c r="H393" t="s">
        <v>162</v>
      </c>
      <c r="I393" t="s">
        <v>373</v>
      </c>
      <c r="J393" t="s">
        <v>491</v>
      </c>
      <c r="L393" t="s">
        <v>158</v>
      </c>
      <c r="T393" t="s">
        <v>187</v>
      </c>
      <c r="U393">
        <v>0</v>
      </c>
      <c r="V393">
        <v>0</v>
      </c>
      <c r="AD393">
        <v>0</v>
      </c>
      <c r="AL393">
        <v>0</v>
      </c>
      <c r="AT393">
        <v>0</v>
      </c>
      <c r="BB393">
        <v>0</v>
      </c>
      <c r="BD393" s="142">
        <v>0</v>
      </c>
    </row>
    <row r="394" spans="1:56" x14ac:dyDescent="0.3">
      <c r="A394" t="s">
        <v>211</v>
      </c>
      <c r="B394" t="s">
        <v>212</v>
      </c>
      <c r="C394" t="s">
        <v>213</v>
      </c>
      <c r="D394" t="s">
        <v>156</v>
      </c>
      <c r="E394" t="s">
        <v>182</v>
      </c>
      <c r="F394" t="s">
        <v>178</v>
      </c>
      <c r="G394" t="s">
        <v>161</v>
      </c>
      <c r="H394" t="s">
        <v>162</v>
      </c>
      <c r="I394" t="s">
        <v>374</v>
      </c>
      <c r="J394" t="s">
        <v>492</v>
      </c>
      <c r="L394" t="s">
        <v>158</v>
      </c>
      <c r="T394" t="s">
        <v>187</v>
      </c>
      <c r="U394">
        <v>0</v>
      </c>
      <c r="V394">
        <v>0</v>
      </c>
      <c r="AD394">
        <v>0</v>
      </c>
      <c r="AL394">
        <v>90.909090909090907</v>
      </c>
      <c r="AT394">
        <v>90.909090909090907</v>
      </c>
      <c r="BB394">
        <v>0</v>
      </c>
      <c r="BD394" s="142">
        <v>181.81818181818181</v>
      </c>
    </row>
    <row r="395" spans="1:56" x14ac:dyDescent="0.3">
      <c r="A395" t="s">
        <v>211</v>
      </c>
      <c r="B395" t="s">
        <v>212</v>
      </c>
      <c r="C395" t="s">
        <v>213</v>
      </c>
      <c r="D395" t="s">
        <v>156</v>
      </c>
      <c r="E395" t="s">
        <v>182</v>
      </c>
      <c r="F395" t="s">
        <v>178</v>
      </c>
      <c r="G395" t="s">
        <v>161</v>
      </c>
      <c r="H395" t="s">
        <v>162</v>
      </c>
      <c r="I395" t="s">
        <v>375</v>
      </c>
      <c r="J395" t="s">
        <v>493</v>
      </c>
      <c r="L395" t="s">
        <v>158</v>
      </c>
      <c r="T395" t="s">
        <v>187</v>
      </c>
      <c r="U395">
        <v>0</v>
      </c>
      <c r="V395">
        <v>0</v>
      </c>
      <c r="AD395">
        <v>0</v>
      </c>
      <c r="AL395">
        <v>0</v>
      </c>
      <c r="AT395">
        <v>0</v>
      </c>
      <c r="BB395">
        <v>0</v>
      </c>
      <c r="BD395" s="142">
        <v>0</v>
      </c>
    </row>
    <row r="396" spans="1:56" x14ac:dyDescent="0.3">
      <c r="A396" t="s">
        <v>211</v>
      </c>
      <c r="B396" t="s">
        <v>212</v>
      </c>
      <c r="C396" t="s">
        <v>213</v>
      </c>
      <c r="D396" t="s">
        <v>156</v>
      </c>
      <c r="E396" t="s">
        <v>182</v>
      </c>
      <c r="F396" t="s">
        <v>179</v>
      </c>
      <c r="G396" t="s">
        <v>165</v>
      </c>
      <c r="H396" t="s">
        <v>166</v>
      </c>
      <c r="I396" t="s">
        <v>175</v>
      </c>
      <c r="J396" t="s">
        <v>494</v>
      </c>
      <c r="L396" t="s">
        <v>158</v>
      </c>
      <c r="T396" t="s">
        <v>187</v>
      </c>
      <c r="U396">
        <v>0</v>
      </c>
      <c r="V396">
        <v>36363.63636363636</v>
      </c>
      <c r="AD396">
        <v>36363.63636363636</v>
      </c>
      <c r="AL396">
        <v>36363.63636363636</v>
      </c>
      <c r="AT396">
        <v>36087.272727272728</v>
      </c>
      <c r="BB396">
        <v>36363.63636363636</v>
      </c>
      <c r="BD396" s="142">
        <v>181541.81818181815</v>
      </c>
    </row>
    <row r="397" spans="1:56" x14ac:dyDescent="0.3">
      <c r="A397" t="s">
        <v>211</v>
      </c>
      <c r="B397" t="s">
        <v>212</v>
      </c>
      <c r="C397" t="s">
        <v>213</v>
      </c>
      <c r="D397" t="s">
        <v>156</v>
      </c>
      <c r="E397" t="s">
        <v>182</v>
      </c>
      <c r="F397" t="s">
        <v>178</v>
      </c>
      <c r="G397" t="s">
        <v>161</v>
      </c>
      <c r="H397" t="s">
        <v>162</v>
      </c>
      <c r="I397" t="s">
        <v>177</v>
      </c>
      <c r="J397" t="s">
        <v>495</v>
      </c>
      <c r="T397" t="s">
        <v>187</v>
      </c>
      <c r="U397">
        <v>0</v>
      </c>
      <c r="V397">
        <v>9090.9090909090901</v>
      </c>
      <c r="AD397">
        <v>9090.9090909090901</v>
      </c>
      <c r="AL397">
        <v>9090.9090909090901</v>
      </c>
      <c r="AT397">
        <v>9090.9090909090901</v>
      </c>
      <c r="BB397">
        <v>9090.9090909090901</v>
      </c>
      <c r="BD397" s="142">
        <v>45454.545454545449</v>
      </c>
    </row>
    <row r="398" spans="1:56" x14ac:dyDescent="0.3">
      <c r="A398" t="s">
        <v>211</v>
      </c>
      <c r="B398" t="s">
        <v>212</v>
      </c>
      <c r="C398" t="s">
        <v>213</v>
      </c>
      <c r="D398" t="s">
        <v>156</v>
      </c>
      <c r="E398" t="s">
        <v>182</v>
      </c>
      <c r="F398" t="s">
        <v>178</v>
      </c>
      <c r="G398" t="s">
        <v>159</v>
      </c>
      <c r="H398" t="s">
        <v>160</v>
      </c>
      <c r="I398" t="s">
        <v>177</v>
      </c>
      <c r="J398" t="s">
        <v>495</v>
      </c>
      <c r="T398" t="s">
        <v>187</v>
      </c>
      <c r="U398">
        <v>0</v>
      </c>
      <c r="V398">
        <v>9090.9090909090901</v>
      </c>
      <c r="AD398">
        <v>9090.9090909090901</v>
      </c>
      <c r="AL398">
        <v>9090.9090909090901</v>
      </c>
      <c r="AT398">
        <v>9090.9090909090901</v>
      </c>
      <c r="BB398">
        <v>9090.9090909090901</v>
      </c>
      <c r="BD398" s="142">
        <v>45454.545454545449</v>
      </c>
    </row>
    <row r="399" spans="1:56" x14ac:dyDescent="0.3">
      <c r="V399" s="140"/>
      <c r="AD399" s="140"/>
      <c r="AL399" s="140"/>
      <c r="AT399" s="140"/>
      <c r="BB399" s="140"/>
      <c r="BD399" s="143"/>
    </row>
    <row r="400" spans="1:56" x14ac:dyDescent="0.3">
      <c r="A400" t="s">
        <v>211</v>
      </c>
      <c r="B400" t="s">
        <v>212</v>
      </c>
      <c r="C400" t="s">
        <v>213</v>
      </c>
      <c r="D400" t="s">
        <v>156</v>
      </c>
      <c r="E400" t="s">
        <v>182</v>
      </c>
      <c r="F400" t="s">
        <v>178</v>
      </c>
      <c r="G400" t="s">
        <v>161</v>
      </c>
      <c r="H400" t="s">
        <v>162</v>
      </c>
      <c r="I400" t="s">
        <v>177</v>
      </c>
      <c r="J400" t="s">
        <v>846</v>
      </c>
      <c r="U400">
        <v>0</v>
      </c>
      <c r="V400">
        <v>-25000</v>
      </c>
      <c r="AD400">
        <v>2500</v>
      </c>
      <c r="AL400">
        <v>-7000</v>
      </c>
      <c r="AT400">
        <v>17000</v>
      </c>
      <c r="BB400">
        <v>12500</v>
      </c>
      <c r="BD400" s="142">
        <f>SUM(V400:BB400)</f>
        <v>0</v>
      </c>
    </row>
    <row r="401" spans="1:56" x14ac:dyDescent="0.3">
      <c r="A401" t="s">
        <v>211</v>
      </c>
      <c r="B401" t="s">
        <v>212</v>
      </c>
      <c r="C401" t="s">
        <v>213</v>
      </c>
      <c r="D401" t="s">
        <v>156</v>
      </c>
      <c r="E401" t="s">
        <v>182</v>
      </c>
      <c r="F401" t="s">
        <v>179</v>
      </c>
      <c r="G401" t="s">
        <v>165</v>
      </c>
      <c r="H401" t="s">
        <v>166</v>
      </c>
      <c r="I401" t="s">
        <v>175</v>
      </c>
      <c r="J401" t="s">
        <v>846</v>
      </c>
      <c r="U401">
        <v>0</v>
      </c>
      <c r="V401">
        <v>-25000</v>
      </c>
      <c r="AD401">
        <v>2500</v>
      </c>
      <c r="AL401">
        <v>-7000</v>
      </c>
      <c r="AT401">
        <v>17000</v>
      </c>
      <c r="BB401">
        <v>12500</v>
      </c>
      <c r="BD401" s="142">
        <f>SUM(V401:BB401)</f>
        <v>0</v>
      </c>
    </row>
    <row r="402" spans="1:56" x14ac:dyDescent="0.3">
      <c r="A402" s="137" t="s">
        <v>497</v>
      </c>
      <c r="B402" s="137" t="s">
        <v>498</v>
      </c>
      <c r="C402" t="s">
        <v>499</v>
      </c>
      <c r="D402" t="s">
        <v>156</v>
      </c>
      <c r="E402" t="s">
        <v>183</v>
      </c>
      <c r="F402" t="s">
        <v>178</v>
      </c>
      <c r="G402" t="s">
        <v>161</v>
      </c>
      <c r="H402" t="s">
        <v>162</v>
      </c>
      <c r="I402" t="s">
        <v>358</v>
      </c>
      <c r="J402" t="s">
        <v>846</v>
      </c>
      <c r="U402">
        <v>0</v>
      </c>
      <c r="V402">
        <v>-21500</v>
      </c>
      <c r="AD402">
        <v>1450</v>
      </c>
      <c r="AL402">
        <v>-5400</v>
      </c>
      <c r="AT402">
        <v>17000</v>
      </c>
      <c r="BB402">
        <v>8450</v>
      </c>
      <c r="BD402" s="142">
        <f t="shared" ref="BD402:BD403" si="2">SUM(V402:BB402)</f>
        <v>0</v>
      </c>
    </row>
    <row r="403" spans="1:56" x14ac:dyDescent="0.3">
      <c r="A403" s="137" t="s">
        <v>497</v>
      </c>
      <c r="B403" s="137" t="s">
        <v>498</v>
      </c>
      <c r="C403" t="s">
        <v>499</v>
      </c>
      <c r="D403" t="s">
        <v>156</v>
      </c>
      <c r="E403" t="s">
        <v>183</v>
      </c>
      <c r="F403" t="s">
        <v>179</v>
      </c>
      <c r="G403" t="s">
        <v>165</v>
      </c>
      <c r="H403" t="s">
        <v>166</v>
      </c>
      <c r="I403" t="s">
        <v>358</v>
      </c>
      <c r="J403" t="s">
        <v>846</v>
      </c>
      <c r="U403">
        <v>0</v>
      </c>
      <c r="V403">
        <v>-21611.83</v>
      </c>
      <c r="AD403">
        <v>1498.13</v>
      </c>
      <c r="AL403">
        <v>-6292.31</v>
      </c>
      <c r="AT403">
        <v>14711.58</v>
      </c>
      <c r="BB403">
        <f>11694+1.73</f>
        <v>11695.73</v>
      </c>
      <c r="BD403" s="142">
        <f t="shared" si="2"/>
        <v>1.2999999999974534</v>
      </c>
    </row>
    <row r="404" spans="1:56" x14ac:dyDescent="0.3">
      <c r="E404" t="s">
        <v>380</v>
      </c>
      <c r="F404" t="s">
        <v>178</v>
      </c>
      <c r="G404" t="s">
        <v>188</v>
      </c>
      <c r="V404" s="146">
        <v>-0.04</v>
      </c>
      <c r="AD404" s="140"/>
      <c r="AL404" s="140"/>
      <c r="AT404" s="140"/>
      <c r="BB404" s="140"/>
      <c r="BD404" s="143"/>
    </row>
    <row r="405" spans="1:56" x14ac:dyDescent="0.3">
      <c r="E405" t="s">
        <v>183</v>
      </c>
      <c r="F405" t="s">
        <v>179</v>
      </c>
      <c r="G405" t="s">
        <v>165</v>
      </c>
      <c r="H405" t="s">
        <v>166</v>
      </c>
      <c r="I405" t="s">
        <v>358</v>
      </c>
      <c r="J405" t="s">
        <v>846</v>
      </c>
      <c r="U405">
        <v>0</v>
      </c>
      <c r="V405">
        <v>0.06</v>
      </c>
      <c r="AD405" s="140"/>
      <c r="AL405" s="140"/>
      <c r="AT405" s="140"/>
      <c r="BB405" s="140"/>
      <c r="BD405" s="143"/>
    </row>
    <row r="406" spans="1:56" x14ac:dyDescent="0.3">
      <c r="V406" s="144"/>
      <c r="W406" s="144"/>
      <c r="X406" s="144"/>
      <c r="Y406" s="144"/>
      <c r="Z406" s="144"/>
      <c r="AA406" s="144"/>
      <c r="AB406" s="144"/>
      <c r="AC406" s="144"/>
      <c r="AD406" s="144"/>
      <c r="AE406" s="144"/>
      <c r="AF406" s="144"/>
      <c r="AG406" s="144"/>
      <c r="AH406" s="144"/>
      <c r="AI406" s="144"/>
      <c r="AJ406" s="144"/>
      <c r="AK406" s="144"/>
      <c r="AL406" s="144"/>
      <c r="AM406" s="144"/>
      <c r="AN406" s="144"/>
      <c r="AO406" s="144"/>
      <c r="AP406" s="144"/>
      <c r="AQ406" s="144"/>
      <c r="AR406" s="144"/>
      <c r="AS406" s="144"/>
      <c r="AT406" s="144"/>
      <c r="AU406" s="144"/>
      <c r="AV406" s="144"/>
      <c r="AW406" s="144"/>
      <c r="AX406" s="144"/>
      <c r="AY406" s="144"/>
      <c r="AZ406" s="144"/>
      <c r="BA406" s="144"/>
      <c r="BB406" s="144"/>
      <c r="BD406"/>
    </row>
    <row r="407" spans="1:56" x14ac:dyDescent="0.3">
      <c r="V407" s="144"/>
      <c r="W407" s="144"/>
      <c r="X407" s="144"/>
      <c r="Y407" s="144"/>
      <c r="Z407" s="144"/>
      <c r="AA407" s="144"/>
      <c r="AB407" s="144"/>
      <c r="AC407" s="144"/>
      <c r="AD407" s="144"/>
      <c r="AE407" s="144"/>
      <c r="AF407" s="144"/>
      <c r="AG407" s="144"/>
      <c r="AH407" s="144"/>
      <c r="AI407" s="144"/>
      <c r="AJ407" s="144"/>
      <c r="AK407" s="144"/>
      <c r="AL407" s="144"/>
      <c r="AM407" s="144"/>
      <c r="AN407" s="144"/>
      <c r="AO407" s="144"/>
      <c r="AP407" s="144"/>
      <c r="AQ407" s="144"/>
      <c r="AR407" s="144"/>
      <c r="AS407" s="144"/>
      <c r="AT407" s="144"/>
      <c r="AU407" s="144"/>
      <c r="AV407" s="144"/>
      <c r="AW407" s="144"/>
      <c r="AX407" s="144"/>
      <c r="AY407" s="144"/>
      <c r="AZ407" s="144"/>
      <c r="BA407" s="144"/>
      <c r="BB407" s="144"/>
      <c r="BD407"/>
    </row>
    <row r="408" spans="1:56" x14ac:dyDescent="0.3">
      <c r="V408" s="144"/>
      <c r="W408" s="144"/>
      <c r="X408" s="144"/>
      <c r="Y408" s="144"/>
      <c r="Z408" s="144"/>
      <c r="AA408" s="144"/>
      <c r="AB408" s="144"/>
      <c r="AC408" s="144"/>
      <c r="AD408" s="144"/>
      <c r="AE408" s="144"/>
      <c r="AF408" s="144"/>
      <c r="AG408" s="144"/>
      <c r="AH408" s="144"/>
      <c r="AI408" s="144"/>
      <c r="AJ408" s="144"/>
      <c r="AK408" s="144"/>
      <c r="AL408" s="144"/>
      <c r="AM408" s="144"/>
      <c r="AN408" s="144"/>
      <c r="AO408" s="144"/>
      <c r="AP408" s="144"/>
      <c r="AQ408" s="144"/>
      <c r="AR408" s="144"/>
      <c r="AS408" s="144"/>
      <c r="AT408" s="144"/>
      <c r="AU408" s="144"/>
      <c r="AV408" s="144"/>
      <c r="AW408" s="144"/>
      <c r="AX408" s="144"/>
      <c r="AY408" s="144"/>
      <c r="AZ408" s="144"/>
      <c r="BA408" s="144"/>
      <c r="BB408" s="144"/>
      <c r="BD408"/>
    </row>
    <row r="409" spans="1:56" x14ac:dyDescent="0.3">
      <c r="V409" s="144"/>
      <c r="W409" s="144"/>
      <c r="X409" s="144"/>
      <c r="Y409" s="144"/>
      <c r="Z409" s="144"/>
      <c r="AA409" s="144"/>
      <c r="AB409" s="144"/>
      <c r="AC409" s="144"/>
      <c r="AD409" s="144"/>
      <c r="AE409" s="144"/>
      <c r="AF409" s="144"/>
      <c r="AG409" s="144"/>
      <c r="AH409" s="144"/>
      <c r="AI409" s="144"/>
      <c r="AJ409" s="144"/>
      <c r="AK409" s="144"/>
      <c r="AL409" s="144"/>
      <c r="AM409" s="144"/>
      <c r="AN409" s="144"/>
      <c r="AO409" s="144"/>
      <c r="AP409" s="144"/>
      <c r="AQ409" s="144"/>
      <c r="AR409" s="144"/>
      <c r="AS409" s="144"/>
      <c r="AT409" s="144"/>
      <c r="AU409" s="144"/>
      <c r="AV409" s="144"/>
      <c r="AW409" s="144"/>
      <c r="AX409" s="144"/>
      <c r="AY409" s="144"/>
      <c r="AZ409" s="144"/>
      <c r="BA409" s="144"/>
      <c r="BB409" s="144"/>
      <c r="BD409"/>
    </row>
    <row r="410" spans="1:56" x14ac:dyDescent="0.3">
      <c r="V410" s="144"/>
      <c r="W410" s="144"/>
      <c r="X410" s="144"/>
      <c r="Y410" s="144"/>
      <c r="Z410" s="144"/>
      <c r="AA410" s="144"/>
      <c r="AB410" s="144"/>
      <c r="AC410" s="144"/>
      <c r="AD410" s="144"/>
      <c r="AE410" s="144"/>
      <c r="AF410" s="144"/>
      <c r="AG410" s="144"/>
      <c r="AH410" s="144"/>
      <c r="AI410" s="144"/>
      <c r="AJ410" s="144"/>
      <c r="AK410" s="144"/>
      <c r="AL410" s="144"/>
      <c r="AM410" s="144"/>
      <c r="AN410" s="144"/>
      <c r="AO410" s="144"/>
      <c r="AP410" s="144"/>
      <c r="AQ410" s="144"/>
      <c r="AR410" s="144"/>
      <c r="AS410" s="144"/>
      <c r="AT410" s="144"/>
      <c r="AU410" s="144"/>
      <c r="AV410" s="144"/>
      <c r="AW410" s="144"/>
      <c r="AX410" s="144"/>
      <c r="AY410" s="144"/>
      <c r="AZ410" s="144"/>
      <c r="BA410" s="144"/>
      <c r="BB410" s="144"/>
      <c r="BD410"/>
    </row>
    <row r="411" spans="1:56" x14ac:dyDescent="0.3">
      <c r="V411" s="144"/>
      <c r="W411" s="144"/>
      <c r="X411" s="144"/>
      <c r="Y411" s="144"/>
      <c r="Z411" s="144"/>
      <c r="AA411" s="144"/>
      <c r="AB411" s="144"/>
      <c r="AC411" s="144"/>
      <c r="AD411" s="144"/>
      <c r="AE411" s="144"/>
      <c r="AF411" s="144"/>
      <c r="AG411" s="144"/>
      <c r="AH411" s="144"/>
      <c r="AI411" s="144"/>
      <c r="AJ411" s="144"/>
      <c r="AK411" s="144"/>
      <c r="AL411" s="144"/>
      <c r="AM411" s="144"/>
      <c r="AN411" s="144"/>
      <c r="AO411" s="144"/>
      <c r="AP411" s="144"/>
      <c r="AQ411" s="144"/>
      <c r="AR411" s="144"/>
      <c r="AS411" s="144"/>
      <c r="AT411" s="144"/>
      <c r="AU411" s="144"/>
      <c r="AV411" s="144"/>
      <c r="AW411" s="144"/>
      <c r="AX411" s="144"/>
      <c r="AY411" s="144"/>
      <c r="AZ411" s="144"/>
      <c r="BA411" s="144"/>
      <c r="BB411" s="144"/>
      <c r="BD411"/>
    </row>
    <row r="412" spans="1:56" x14ac:dyDescent="0.3">
      <c r="V412" s="144"/>
      <c r="W412" s="144"/>
      <c r="X412" s="144"/>
      <c r="Y412" s="144"/>
      <c r="Z412" s="144"/>
      <c r="AA412" s="144"/>
      <c r="AB412" s="144"/>
      <c r="AC412" s="144"/>
      <c r="AD412" s="144"/>
      <c r="AE412" s="144"/>
      <c r="AF412" s="144"/>
      <c r="AG412" s="144"/>
      <c r="AH412" s="144"/>
      <c r="AI412" s="144"/>
      <c r="AJ412" s="144"/>
      <c r="AK412" s="144"/>
      <c r="AL412" s="144"/>
      <c r="AM412" s="144"/>
      <c r="AN412" s="144"/>
      <c r="AO412" s="144"/>
      <c r="AP412" s="144"/>
      <c r="AQ412" s="144"/>
      <c r="AR412" s="144"/>
      <c r="AS412" s="144"/>
      <c r="AT412" s="144"/>
      <c r="AU412" s="144"/>
      <c r="AV412" s="144"/>
      <c r="AW412" s="144"/>
      <c r="AX412" s="144"/>
      <c r="AY412" s="144"/>
      <c r="AZ412" s="144"/>
      <c r="BA412" s="144"/>
      <c r="BB412" s="144"/>
      <c r="BD412"/>
    </row>
    <row r="413" spans="1:56" x14ac:dyDescent="0.3">
      <c r="V413" s="144"/>
      <c r="W413" s="144"/>
      <c r="X413" s="144"/>
      <c r="Y413" s="144"/>
      <c r="Z413" s="144"/>
      <c r="AA413" s="144"/>
      <c r="AB413" s="144"/>
      <c r="AC413" s="144"/>
      <c r="AD413" s="144"/>
      <c r="AE413" s="144"/>
      <c r="AF413" s="144"/>
      <c r="AG413" s="144"/>
      <c r="AH413" s="144"/>
      <c r="AI413" s="144"/>
      <c r="AJ413" s="144"/>
      <c r="AK413" s="144"/>
      <c r="AL413" s="144"/>
      <c r="AM413" s="144"/>
      <c r="AN413" s="144"/>
      <c r="AO413" s="144"/>
      <c r="AP413" s="144"/>
      <c r="AQ413" s="144"/>
      <c r="AR413" s="144"/>
      <c r="AS413" s="144"/>
      <c r="AT413" s="144"/>
      <c r="AU413" s="144"/>
      <c r="AV413" s="144"/>
      <c r="AW413" s="144"/>
      <c r="AX413" s="144"/>
      <c r="AY413" s="144"/>
      <c r="AZ413" s="144"/>
      <c r="BA413" s="144"/>
      <c r="BB413" s="144"/>
      <c r="BD413"/>
    </row>
    <row r="414" spans="1:56" x14ac:dyDescent="0.3">
      <c r="V414" s="144"/>
      <c r="W414" s="144"/>
      <c r="X414" s="144"/>
      <c r="Y414" s="144"/>
      <c r="Z414" s="144"/>
      <c r="AA414" s="144"/>
      <c r="AB414" s="144"/>
      <c r="AC414" s="144"/>
      <c r="AD414" s="144"/>
      <c r="AE414" s="144"/>
      <c r="AF414" s="144"/>
      <c r="AG414" s="144"/>
      <c r="AH414" s="144"/>
      <c r="AI414" s="144"/>
      <c r="AJ414" s="144"/>
      <c r="AK414" s="144"/>
      <c r="AL414" s="144"/>
      <c r="AM414" s="144"/>
      <c r="AN414" s="144"/>
      <c r="AO414" s="144"/>
      <c r="AP414" s="144"/>
      <c r="AQ414" s="144"/>
      <c r="AR414" s="144"/>
      <c r="AS414" s="144"/>
      <c r="AT414" s="144"/>
      <c r="AU414" s="144"/>
      <c r="AV414" s="144"/>
      <c r="AW414" s="144"/>
      <c r="AX414" s="144"/>
      <c r="AY414" s="144"/>
      <c r="AZ414" s="144"/>
      <c r="BA414" s="144"/>
      <c r="BB414" s="144"/>
      <c r="BD414"/>
    </row>
    <row r="415" spans="1:56" x14ac:dyDescent="0.3">
      <c r="V415" s="144"/>
      <c r="W415" s="144"/>
      <c r="X415" s="144"/>
      <c r="Y415" s="144"/>
      <c r="Z415" s="144"/>
      <c r="AA415" s="144"/>
      <c r="AB415" s="144"/>
      <c r="AC415" s="144"/>
      <c r="AD415" s="144"/>
      <c r="AE415" s="144"/>
      <c r="AF415" s="144"/>
      <c r="AG415" s="144"/>
      <c r="AH415" s="144"/>
      <c r="AI415" s="144"/>
      <c r="AJ415" s="144"/>
      <c r="AK415" s="144"/>
      <c r="AL415" s="144"/>
      <c r="AM415" s="144"/>
      <c r="AN415" s="144"/>
      <c r="AO415" s="144"/>
      <c r="AP415" s="144"/>
      <c r="AQ415" s="144"/>
      <c r="AR415" s="144"/>
      <c r="AS415" s="144"/>
      <c r="AT415" s="144"/>
      <c r="AU415" s="144"/>
      <c r="AV415" s="144"/>
      <c r="AW415" s="144"/>
      <c r="AX415" s="144"/>
      <c r="AY415" s="144"/>
      <c r="AZ415" s="144"/>
      <c r="BA415" s="144"/>
      <c r="BB415" s="144"/>
      <c r="BD415"/>
    </row>
    <row r="416" spans="1:56" x14ac:dyDescent="0.3">
      <c r="V416" s="144"/>
      <c r="W416" s="144"/>
      <c r="X416" s="144"/>
      <c r="Y416" s="144"/>
      <c r="Z416" s="144"/>
      <c r="AA416" s="144"/>
      <c r="AB416" s="144"/>
      <c r="AC416" s="144"/>
      <c r="AD416" s="144"/>
      <c r="AE416" s="144"/>
      <c r="AF416" s="144"/>
      <c r="AG416" s="144"/>
      <c r="AH416" s="144"/>
      <c r="AI416" s="144"/>
      <c r="AJ416" s="144"/>
      <c r="AK416" s="144"/>
      <c r="AL416" s="144"/>
      <c r="AM416" s="144"/>
      <c r="AN416" s="144"/>
      <c r="AO416" s="144"/>
      <c r="AP416" s="144"/>
      <c r="AQ416" s="144"/>
      <c r="AR416" s="144"/>
      <c r="AS416" s="144"/>
      <c r="AT416" s="144"/>
      <c r="AU416" s="144"/>
      <c r="AV416" s="144"/>
      <c r="AW416" s="144"/>
      <c r="AX416" s="144"/>
      <c r="AY416" s="144"/>
      <c r="AZ416" s="144"/>
      <c r="BA416" s="144"/>
      <c r="BB416" s="144"/>
      <c r="BD416"/>
    </row>
    <row r="417" spans="22:56" x14ac:dyDescent="0.3">
      <c r="V417" s="144"/>
      <c r="W417" s="144"/>
      <c r="X417" s="144"/>
      <c r="Y417" s="144"/>
      <c r="Z417" s="144"/>
      <c r="AA417" s="144"/>
      <c r="AB417" s="144"/>
      <c r="AC417" s="144"/>
      <c r="AD417" s="144"/>
      <c r="AE417" s="144"/>
      <c r="AF417" s="144"/>
      <c r="AG417" s="144"/>
      <c r="AH417" s="144"/>
      <c r="AI417" s="144"/>
      <c r="AJ417" s="144"/>
      <c r="AK417" s="144"/>
      <c r="AL417" s="144"/>
      <c r="AM417" s="144"/>
      <c r="AN417" s="144"/>
      <c r="AO417" s="144"/>
      <c r="AP417" s="144"/>
      <c r="AQ417" s="144"/>
      <c r="AR417" s="144"/>
      <c r="AS417" s="144"/>
      <c r="AT417" s="144"/>
      <c r="AU417" s="144"/>
      <c r="AV417" s="144"/>
      <c r="AW417" s="144"/>
      <c r="AX417" s="144"/>
      <c r="AY417" s="144"/>
      <c r="AZ417" s="144"/>
      <c r="BA417" s="144"/>
      <c r="BB417" s="144"/>
      <c r="BD417"/>
    </row>
    <row r="418" spans="22:56" x14ac:dyDescent="0.3">
      <c r="V418" s="144"/>
      <c r="W418" s="144"/>
      <c r="X418" s="144"/>
      <c r="Y418" s="144"/>
      <c r="Z418" s="144"/>
      <c r="AA418" s="144"/>
      <c r="AB418" s="144"/>
      <c r="AC418" s="144"/>
      <c r="AD418" s="144"/>
      <c r="AE418" s="144"/>
      <c r="AF418" s="144"/>
      <c r="AG418" s="144"/>
      <c r="AH418" s="144"/>
      <c r="AI418" s="144"/>
      <c r="AJ418" s="144"/>
      <c r="AK418" s="144"/>
      <c r="AL418" s="144"/>
      <c r="AM418" s="144"/>
      <c r="AN418" s="144"/>
      <c r="AO418" s="144"/>
      <c r="AP418" s="144"/>
      <c r="AQ418" s="144"/>
      <c r="AR418" s="144"/>
      <c r="AS418" s="144"/>
      <c r="AT418" s="144"/>
      <c r="AU418" s="144"/>
      <c r="AV418" s="144"/>
      <c r="AW418" s="144"/>
      <c r="AX418" s="144"/>
      <c r="AY418" s="144"/>
      <c r="AZ418" s="144"/>
      <c r="BA418" s="144"/>
      <c r="BB418" s="144"/>
      <c r="BD418"/>
    </row>
    <row r="419" spans="22:56" x14ac:dyDescent="0.3">
      <c r="V419" s="144"/>
      <c r="W419" s="144"/>
      <c r="X419" s="144"/>
      <c r="Y419" s="144"/>
      <c r="Z419" s="144"/>
      <c r="AA419" s="144"/>
      <c r="AB419" s="144"/>
      <c r="AC419" s="144"/>
      <c r="AD419" s="144"/>
      <c r="AE419" s="144"/>
      <c r="AF419" s="144"/>
      <c r="AG419" s="144"/>
      <c r="AH419" s="144"/>
      <c r="AI419" s="144"/>
      <c r="AJ419" s="144"/>
      <c r="AK419" s="144"/>
      <c r="AL419" s="144"/>
      <c r="AM419" s="144"/>
      <c r="AN419" s="144"/>
      <c r="AO419" s="144"/>
      <c r="AP419" s="144"/>
      <c r="AQ419" s="144"/>
      <c r="AR419" s="144"/>
      <c r="AS419" s="144"/>
      <c r="AT419" s="144"/>
      <c r="AU419" s="144"/>
      <c r="AV419" s="144"/>
      <c r="AW419" s="144"/>
      <c r="AX419" s="144"/>
      <c r="AY419" s="144"/>
      <c r="AZ419" s="144"/>
      <c r="BA419" s="144"/>
      <c r="BB419" s="144"/>
      <c r="BD419"/>
    </row>
    <row r="420" spans="22:56" x14ac:dyDescent="0.3">
      <c r="V420" s="144"/>
      <c r="W420" s="144"/>
      <c r="X420" s="144"/>
      <c r="Y420" s="144"/>
      <c r="Z420" s="144"/>
      <c r="AA420" s="144"/>
      <c r="AB420" s="144"/>
      <c r="AC420" s="144"/>
      <c r="AD420" s="144"/>
      <c r="AE420" s="144"/>
      <c r="AF420" s="144"/>
      <c r="AG420" s="144"/>
      <c r="AH420" s="144"/>
      <c r="AI420" s="144"/>
      <c r="AJ420" s="144"/>
      <c r="AK420" s="144"/>
      <c r="AL420" s="144"/>
      <c r="AM420" s="144"/>
      <c r="AN420" s="144"/>
      <c r="AO420" s="144"/>
      <c r="AP420" s="144"/>
      <c r="AQ420" s="144"/>
      <c r="AR420" s="144"/>
      <c r="AS420" s="144"/>
      <c r="AT420" s="144"/>
      <c r="AU420" s="144"/>
      <c r="AV420" s="144"/>
      <c r="AW420" s="144"/>
      <c r="AX420" s="144"/>
      <c r="AY420" s="144"/>
      <c r="AZ420" s="144"/>
      <c r="BA420" s="144"/>
      <c r="BB420" s="144"/>
      <c r="BD420"/>
    </row>
    <row r="421" spans="22:56" x14ac:dyDescent="0.3">
      <c r="V421" s="144"/>
      <c r="W421" s="144"/>
      <c r="X421" s="144"/>
      <c r="Y421" s="144"/>
      <c r="Z421" s="144"/>
      <c r="AA421" s="144"/>
      <c r="AB421" s="144"/>
      <c r="AC421" s="144"/>
      <c r="AD421" s="144"/>
      <c r="AE421" s="144"/>
      <c r="AF421" s="144"/>
      <c r="AG421" s="144"/>
      <c r="AH421" s="144"/>
      <c r="AI421" s="144"/>
      <c r="AJ421" s="144"/>
      <c r="AK421" s="144"/>
      <c r="AL421" s="144"/>
      <c r="AM421" s="144"/>
      <c r="AN421" s="144"/>
      <c r="AO421" s="144"/>
      <c r="AP421" s="144"/>
      <c r="AQ421" s="144"/>
      <c r="AR421" s="144"/>
      <c r="AS421" s="144"/>
      <c r="AT421" s="144"/>
      <c r="AU421" s="144"/>
      <c r="AV421" s="144"/>
      <c r="AW421" s="144"/>
      <c r="AX421" s="144"/>
      <c r="AY421" s="144"/>
      <c r="AZ421" s="144"/>
      <c r="BA421" s="144"/>
      <c r="BB421" s="144"/>
      <c r="BD421"/>
    </row>
    <row r="422" spans="22:56" x14ac:dyDescent="0.3">
      <c r="V422" s="144"/>
      <c r="W422" s="144"/>
      <c r="X422" s="144"/>
      <c r="Y422" s="144"/>
      <c r="Z422" s="144"/>
      <c r="AA422" s="144"/>
      <c r="AB422" s="144"/>
      <c r="AC422" s="144"/>
      <c r="AD422" s="144"/>
      <c r="AE422" s="144"/>
      <c r="AF422" s="144"/>
      <c r="AG422" s="144"/>
      <c r="AH422" s="144"/>
      <c r="AI422" s="144"/>
      <c r="AJ422" s="144"/>
      <c r="AK422" s="144"/>
      <c r="AL422" s="144"/>
      <c r="AM422" s="144"/>
      <c r="AN422" s="144"/>
      <c r="AO422" s="144"/>
      <c r="AP422" s="144"/>
      <c r="AQ422" s="144"/>
      <c r="AR422" s="144"/>
      <c r="AS422" s="144"/>
      <c r="AT422" s="144"/>
      <c r="AU422" s="144"/>
      <c r="AV422" s="144"/>
      <c r="AW422" s="144"/>
      <c r="AX422" s="144"/>
      <c r="AY422" s="144"/>
      <c r="AZ422" s="144"/>
      <c r="BA422" s="144"/>
      <c r="BB422" s="144"/>
      <c r="BD422"/>
    </row>
    <row r="423" spans="22:56" x14ac:dyDescent="0.3">
      <c r="V423" s="144"/>
      <c r="W423" s="144"/>
      <c r="X423" s="144"/>
      <c r="Y423" s="144"/>
      <c r="Z423" s="144"/>
      <c r="AA423" s="144"/>
      <c r="AB423" s="144"/>
      <c r="AC423" s="144"/>
      <c r="AD423" s="144"/>
      <c r="AE423" s="144"/>
      <c r="AF423" s="144"/>
      <c r="AG423" s="144"/>
      <c r="AH423" s="144"/>
      <c r="AI423" s="144"/>
      <c r="AJ423" s="144"/>
      <c r="AK423" s="144"/>
      <c r="AL423" s="144"/>
      <c r="AM423" s="144"/>
      <c r="AN423" s="144"/>
      <c r="AO423" s="144"/>
      <c r="AP423" s="144"/>
      <c r="AQ423" s="144"/>
      <c r="AR423" s="144"/>
      <c r="AS423" s="144"/>
      <c r="AT423" s="144"/>
      <c r="AU423" s="144"/>
      <c r="AV423" s="144"/>
      <c r="AW423" s="144"/>
      <c r="AX423" s="144"/>
      <c r="AY423" s="144"/>
      <c r="AZ423" s="144"/>
      <c r="BA423" s="144"/>
      <c r="BB423" s="144"/>
      <c r="BD423"/>
    </row>
    <row r="424" spans="22:56" x14ac:dyDescent="0.3">
      <c r="V424" s="144"/>
      <c r="W424" s="144"/>
      <c r="X424" s="144"/>
      <c r="Y424" s="144"/>
      <c r="Z424" s="144"/>
      <c r="AA424" s="144"/>
      <c r="AB424" s="144"/>
      <c r="AC424" s="144"/>
      <c r="AD424" s="144"/>
      <c r="AE424" s="144"/>
      <c r="AF424" s="144"/>
      <c r="AG424" s="144"/>
      <c r="AH424" s="144"/>
      <c r="AI424" s="144"/>
      <c r="AJ424" s="144"/>
      <c r="AK424" s="144"/>
      <c r="AL424" s="144"/>
      <c r="AM424" s="144"/>
      <c r="AN424" s="144"/>
      <c r="AO424" s="144"/>
      <c r="AP424" s="144"/>
      <c r="AQ424" s="144"/>
      <c r="AR424" s="144"/>
      <c r="AS424" s="144"/>
      <c r="AT424" s="144"/>
      <c r="AU424" s="144"/>
      <c r="AV424" s="144"/>
      <c r="AW424" s="144"/>
      <c r="AX424" s="144"/>
      <c r="AY424" s="144"/>
      <c r="AZ424" s="144"/>
      <c r="BA424" s="144"/>
      <c r="BB424" s="144"/>
      <c r="BD424"/>
    </row>
    <row r="425" spans="22:56" x14ac:dyDescent="0.3">
      <c r="V425" s="144"/>
      <c r="W425" s="144"/>
      <c r="X425" s="144"/>
      <c r="Y425" s="144"/>
      <c r="Z425" s="144"/>
      <c r="AA425" s="144"/>
      <c r="AB425" s="144"/>
      <c r="AC425" s="144"/>
      <c r="AD425" s="144"/>
      <c r="AE425" s="144"/>
      <c r="AF425" s="144"/>
      <c r="AG425" s="144"/>
      <c r="AH425" s="144"/>
      <c r="AI425" s="144"/>
      <c r="AJ425" s="144"/>
      <c r="AK425" s="144"/>
      <c r="AL425" s="144"/>
      <c r="AM425" s="144"/>
      <c r="AN425" s="144"/>
      <c r="AO425" s="144"/>
      <c r="AP425" s="144"/>
      <c r="AQ425" s="144"/>
      <c r="AR425" s="144"/>
      <c r="AS425" s="144"/>
      <c r="AT425" s="144"/>
      <c r="AU425" s="144"/>
      <c r="AV425" s="144"/>
      <c r="AW425" s="144"/>
      <c r="AX425" s="144"/>
      <c r="AY425" s="144"/>
      <c r="AZ425" s="144"/>
      <c r="BA425" s="144"/>
      <c r="BB425" s="144"/>
      <c r="BD425"/>
    </row>
    <row r="426" spans="22:56" x14ac:dyDescent="0.3">
      <c r="V426" s="144"/>
      <c r="W426" s="144"/>
      <c r="X426" s="144"/>
      <c r="Y426" s="144"/>
      <c r="Z426" s="144"/>
      <c r="AA426" s="144"/>
      <c r="AB426" s="144"/>
      <c r="AC426" s="144"/>
      <c r="AD426" s="144"/>
      <c r="AE426" s="144"/>
      <c r="AF426" s="144"/>
      <c r="AG426" s="144"/>
      <c r="AH426" s="144"/>
      <c r="AI426" s="144"/>
      <c r="AJ426" s="144"/>
      <c r="AK426" s="144"/>
      <c r="AL426" s="144"/>
      <c r="AM426" s="144"/>
      <c r="AN426" s="144"/>
      <c r="AO426" s="144"/>
      <c r="AP426" s="144"/>
      <c r="AQ426" s="144"/>
      <c r="AR426" s="144"/>
      <c r="AS426" s="144"/>
      <c r="AT426" s="144"/>
      <c r="AU426" s="144"/>
      <c r="AV426" s="144"/>
      <c r="AW426" s="144"/>
      <c r="AX426" s="144"/>
      <c r="AY426" s="144"/>
      <c r="AZ426" s="144"/>
      <c r="BA426" s="144"/>
      <c r="BB426" s="144"/>
      <c r="BD426"/>
    </row>
    <row r="427" spans="22:56" x14ac:dyDescent="0.3">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4"/>
      <c r="AY427" s="144"/>
      <c r="AZ427" s="144"/>
      <c r="BA427" s="144"/>
      <c r="BB427" s="144"/>
      <c r="BD427"/>
    </row>
    <row r="428" spans="22:56" x14ac:dyDescent="0.3">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4"/>
      <c r="AY428" s="144"/>
      <c r="AZ428" s="144"/>
      <c r="BA428" s="144"/>
      <c r="BB428" s="144"/>
      <c r="BD428"/>
    </row>
    <row r="429" spans="22:56" x14ac:dyDescent="0.3">
      <c r="V429" s="144"/>
      <c r="W429" s="144"/>
      <c r="X429" s="144"/>
      <c r="Y429" s="144"/>
      <c r="Z429" s="144"/>
      <c r="AA429" s="144"/>
      <c r="AB429" s="144"/>
      <c r="AC429" s="144"/>
      <c r="AD429" s="144"/>
      <c r="AE429" s="144"/>
      <c r="AF429" s="144"/>
      <c r="AG429" s="144"/>
      <c r="AH429" s="144"/>
      <c r="AI429" s="144"/>
      <c r="AJ429" s="144"/>
      <c r="AK429" s="144"/>
      <c r="AL429" s="144"/>
      <c r="AM429" s="144"/>
      <c r="AN429" s="144"/>
      <c r="AO429" s="144"/>
      <c r="AP429" s="144"/>
      <c r="AQ429" s="144"/>
      <c r="AR429" s="144"/>
      <c r="AS429" s="144"/>
      <c r="AT429" s="144"/>
      <c r="AU429" s="144"/>
      <c r="AV429" s="144"/>
      <c r="AW429" s="144"/>
      <c r="AX429" s="144"/>
      <c r="AY429" s="144"/>
      <c r="AZ429" s="144"/>
      <c r="BA429" s="144"/>
      <c r="BB429" s="144"/>
      <c r="BD429"/>
    </row>
    <row r="430" spans="22:56" x14ac:dyDescent="0.3">
      <c r="V430" s="144"/>
      <c r="W430" s="144"/>
      <c r="X430" s="144"/>
      <c r="Y430" s="144"/>
      <c r="Z430" s="144"/>
      <c r="AA430" s="144"/>
      <c r="AB430" s="144"/>
      <c r="AC430" s="144"/>
      <c r="AD430" s="144"/>
      <c r="AE430" s="144"/>
      <c r="AF430" s="144"/>
      <c r="AG430" s="144"/>
      <c r="AH430" s="144"/>
      <c r="AI430" s="144"/>
      <c r="AJ430" s="144"/>
      <c r="AK430" s="144"/>
      <c r="AL430" s="144"/>
      <c r="AM430" s="144"/>
      <c r="AN430" s="144"/>
      <c r="AO430" s="144"/>
      <c r="AP430" s="144"/>
      <c r="AQ430" s="144"/>
      <c r="AR430" s="144"/>
      <c r="AS430" s="144"/>
      <c r="AT430" s="144"/>
      <c r="AU430" s="144"/>
      <c r="AV430" s="144"/>
      <c r="AW430" s="144"/>
      <c r="AX430" s="144"/>
      <c r="AY430" s="144"/>
      <c r="AZ430" s="144"/>
      <c r="BA430" s="144"/>
      <c r="BB430" s="144"/>
      <c r="BD430"/>
    </row>
    <row r="431" spans="22:56" x14ac:dyDescent="0.3">
      <c r="V431" s="144"/>
      <c r="W431" s="144"/>
      <c r="X431" s="144"/>
      <c r="Y431" s="144"/>
      <c r="Z431" s="144"/>
      <c r="AA431" s="144"/>
      <c r="AB431" s="144"/>
      <c r="AC431" s="144"/>
      <c r="AD431" s="144"/>
      <c r="AE431" s="144"/>
      <c r="AF431" s="144"/>
      <c r="AG431" s="144"/>
      <c r="AH431" s="144"/>
      <c r="AI431" s="144"/>
      <c r="AJ431" s="144"/>
      <c r="AK431" s="144"/>
      <c r="AL431" s="144"/>
      <c r="AM431" s="144"/>
      <c r="AN431" s="144"/>
      <c r="AO431" s="144"/>
      <c r="AP431" s="144"/>
      <c r="AQ431" s="144"/>
      <c r="AR431" s="144"/>
      <c r="AS431" s="144"/>
      <c r="AT431" s="144"/>
      <c r="AU431" s="144"/>
      <c r="AV431" s="144"/>
      <c r="AW431" s="144"/>
      <c r="AX431" s="144"/>
      <c r="AY431" s="144"/>
      <c r="AZ431" s="144"/>
      <c r="BA431" s="144"/>
      <c r="BB431" s="144"/>
      <c r="BD431"/>
    </row>
    <row r="432" spans="22:56" x14ac:dyDescent="0.3">
      <c r="V432" s="144"/>
      <c r="W432" s="144"/>
      <c r="X432" s="144"/>
      <c r="Y432" s="144"/>
      <c r="Z432" s="144"/>
      <c r="AA432" s="144"/>
      <c r="AB432" s="144"/>
      <c r="AC432" s="144"/>
      <c r="AD432" s="144"/>
      <c r="AE432" s="144"/>
      <c r="AF432" s="144"/>
      <c r="AG432" s="144"/>
      <c r="AH432" s="144"/>
      <c r="AI432" s="144"/>
      <c r="AJ432" s="144"/>
      <c r="AK432" s="144"/>
      <c r="AL432" s="144"/>
      <c r="AM432" s="144"/>
      <c r="AN432" s="144"/>
      <c r="AO432" s="144"/>
      <c r="AP432" s="144"/>
      <c r="AQ432" s="144"/>
      <c r="AR432" s="144"/>
      <c r="AS432" s="144"/>
      <c r="AT432" s="144"/>
      <c r="AU432" s="144"/>
      <c r="AV432" s="144"/>
      <c r="AW432" s="144"/>
      <c r="AX432" s="144"/>
      <c r="AY432" s="144"/>
      <c r="AZ432" s="144"/>
      <c r="BA432" s="144"/>
      <c r="BB432" s="144"/>
      <c r="BD432"/>
    </row>
    <row r="433" spans="22:56" x14ac:dyDescent="0.3">
      <c r="V433" s="144"/>
      <c r="W433" s="144"/>
      <c r="X433" s="144"/>
      <c r="Y433" s="144"/>
      <c r="Z433" s="144"/>
      <c r="AA433" s="144"/>
      <c r="AB433" s="144"/>
      <c r="AC433" s="144"/>
      <c r="AD433" s="144"/>
      <c r="AE433" s="144"/>
      <c r="AF433" s="144"/>
      <c r="AG433" s="144"/>
      <c r="AH433" s="144"/>
      <c r="AI433" s="144"/>
      <c r="AJ433" s="144"/>
      <c r="AK433" s="144"/>
      <c r="AL433" s="144"/>
      <c r="AM433" s="144"/>
      <c r="AN433" s="144"/>
      <c r="AO433" s="144"/>
      <c r="AP433" s="144"/>
      <c r="AQ433" s="144"/>
      <c r="AR433" s="144"/>
      <c r="AS433" s="144"/>
      <c r="AT433" s="144"/>
      <c r="AU433" s="144"/>
      <c r="AV433" s="144"/>
      <c r="AW433" s="144"/>
      <c r="AX433" s="144"/>
      <c r="AY433" s="144"/>
      <c r="AZ433" s="144"/>
      <c r="BA433" s="144"/>
      <c r="BB433" s="144"/>
      <c r="BD433"/>
    </row>
    <row r="434" spans="22:56" x14ac:dyDescent="0.3">
      <c r="V434" s="144"/>
      <c r="W434" s="144"/>
      <c r="X434" s="144"/>
      <c r="Y434" s="144"/>
      <c r="Z434" s="144"/>
      <c r="AA434" s="144"/>
      <c r="AB434" s="144"/>
      <c r="AC434" s="144"/>
      <c r="AD434" s="144"/>
      <c r="AE434" s="144"/>
      <c r="AF434" s="144"/>
      <c r="AG434" s="144"/>
      <c r="AH434" s="144"/>
      <c r="AI434" s="144"/>
      <c r="AJ434" s="144"/>
      <c r="AK434" s="144"/>
      <c r="AL434" s="144"/>
      <c r="AM434" s="144"/>
      <c r="AN434" s="144"/>
      <c r="AO434" s="144"/>
      <c r="AP434" s="144"/>
      <c r="AQ434" s="144"/>
      <c r="AR434" s="144"/>
      <c r="AS434" s="144"/>
      <c r="AT434" s="144"/>
      <c r="AU434" s="144"/>
      <c r="AV434" s="144"/>
      <c r="AW434" s="144"/>
      <c r="AX434" s="144"/>
      <c r="AY434" s="144"/>
      <c r="AZ434" s="144"/>
      <c r="BA434" s="144"/>
      <c r="BB434" s="144"/>
      <c r="BD434"/>
    </row>
    <row r="435" spans="22:56" x14ac:dyDescent="0.3">
      <c r="V435" s="144"/>
      <c r="W435" s="144"/>
      <c r="X435" s="144"/>
      <c r="Y435" s="144"/>
      <c r="Z435" s="144"/>
      <c r="AA435" s="144"/>
      <c r="AB435" s="144"/>
      <c r="AC435" s="144"/>
      <c r="AD435" s="144"/>
      <c r="AE435" s="144"/>
      <c r="AF435" s="144"/>
      <c r="AG435" s="144"/>
      <c r="AH435" s="144"/>
      <c r="AI435" s="144"/>
      <c r="AJ435" s="144"/>
      <c r="AK435" s="144"/>
      <c r="AL435" s="144"/>
      <c r="AM435" s="144"/>
      <c r="AN435" s="144"/>
      <c r="AO435" s="144"/>
      <c r="AP435" s="144"/>
      <c r="AQ435" s="144"/>
      <c r="AR435" s="144"/>
      <c r="AS435" s="144"/>
      <c r="AT435" s="144"/>
      <c r="AU435" s="144"/>
      <c r="AV435" s="144"/>
      <c r="AW435" s="144"/>
      <c r="AX435" s="144"/>
      <c r="AY435" s="144"/>
      <c r="AZ435" s="144"/>
      <c r="BA435" s="144"/>
      <c r="BB435" s="144"/>
      <c r="BD435"/>
    </row>
    <row r="436" spans="22:56" x14ac:dyDescent="0.3">
      <c r="V436" s="144"/>
      <c r="W436" s="144"/>
      <c r="X436" s="144"/>
      <c r="Y436" s="144"/>
      <c r="Z436" s="144"/>
      <c r="AA436" s="144"/>
      <c r="AB436" s="144"/>
      <c r="AC436" s="144"/>
      <c r="AD436" s="144"/>
      <c r="AE436" s="144"/>
      <c r="AF436" s="144"/>
      <c r="AG436" s="144"/>
      <c r="AH436" s="144"/>
      <c r="AI436" s="144"/>
      <c r="AJ436" s="144"/>
      <c r="AK436" s="144"/>
      <c r="AL436" s="144"/>
      <c r="AM436" s="144"/>
      <c r="AN436" s="144"/>
      <c r="AO436" s="144"/>
      <c r="AP436" s="144"/>
      <c r="AQ436" s="144"/>
      <c r="AR436" s="144"/>
      <c r="AS436" s="144"/>
      <c r="AT436" s="144"/>
      <c r="AU436" s="144"/>
      <c r="AV436" s="144"/>
      <c r="AW436" s="144"/>
      <c r="AX436" s="144"/>
      <c r="AY436" s="144"/>
      <c r="AZ436" s="144"/>
      <c r="BA436" s="144"/>
      <c r="BB436" s="144"/>
      <c r="BD436"/>
    </row>
    <row r="437" spans="22:56" x14ac:dyDescent="0.3">
      <c r="V437" s="144"/>
      <c r="W437" s="144"/>
      <c r="X437" s="144"/>
      <c r="Y437" s="144"/>
      <c r="Z437" s="144"/>
      <c r="AA437" s="144"/>
      <c r="AB437" s="144"/>
      <c r="AC437" s="144"/>
      <c r="AD437" s="144"/>
      <c r="AE437" s="144"/>
      <c r="AF437" s="144"/>
      <c r="AG437" s="144"/>
      <c r="AH437" s="144"/>
      <c r="AI437" s="144"/>
      <c r="AJ437" s="144"/>
      <c r="AK437" s="144"/>
      <c r="AL437" s="144"/>
      <c r="AM437" s="144"/>
      <c r="AN437" s="144"/>
      <c r="AO437" s="144"/>
      <c r="AP437" s="144"/>
      <c r="AQ437" s="144"/>
      <c r="AR437" s="144"/>
      <c r="AS437" s="144"/>
      <c r="AT437" s="144"/>
      <c r="AU437" s="144"/>
      <c r="AV437" s="144"/>
      <c r="AW437" s="144"/>
      <c r="AX437" s="144"/>
      <c r="AY437" s="144"/>
      <c r="AZ437" s="144"/>
      <c r="BA437" s="144"/>
      <c r="BB437" s="144"/>
      <c r="BD437"/>
    </row>
    <row r="438" spans="22:56" x14ac:dyDescent="0.3">
      <c r="V438" s="144"/>
      <c r="W438" s="144"/>
      <c r="X438" s="144"/>
      <c r="Y438" s="144"/>
      <c r="Z438" s="144"/>
      <c r="AA438" s="144"/>
      <c r="AB438" s="144"/>
      <c r="AC438" s="144"/>
      <c r="AD438" s="144"/>
      <c r="AE438" s="144"/>
      <c r="AF438" s="144"/>
      <c r="AG438" s="144"/>
      <c r="AH438" s="144"/>
      <c r="AI438" s="144"/>
      <c r="AJ438" s="144"/>
      <c r="AK438" s="144"/>
      <c r="AL438" s="144"/>
      <c r="AM438" s="144"/>
      <c r="AN438" s="144"/>
      <c r="AO438" s="144"/>
      <c r="AP438" s="144"/>
      <c r="AQ438" s="144"/>
      <c r="AR438" s="144"/>
      <c r="AS438" s="144"/>
      <c r="AT438" s="144"/>
      <c r="AU438" s="144"/>
      <c r="AV438" s="144"/>
      <c r="AW438" s="144"/>
      <c r="AX438" s="144"/>
      <c r="AY438" s="144"/>
      <c r="AZ438" s="144"/>
      <c r="BA438" s="144"/>
      <c r="BB438" s="144"/>
      <c r="BD438"/>
    </row>
    <row r="439" spans="22:56" x14ac:dyDescent="0.3">
      <c r="V439" s="144"/>
      <c r="W439" s="144"/>
      <c r="X439" s="144"/>
      <c r="Y439" s="144"/>
      <c r="Z439" s="144"/>
      <c r="AA439" s="144"/>
      <c r="AB439" s="144"/>
      <c r="AC439" s="144"/>
      <c r="AD439" s="144"/>
      <c r="AE439" s="144"/>
      <c r="AF439" s="144"/>
      <c r="AG439" s="144"/>
      <c r="AH439" s="144"/>
      <c r="AI439" s="144"/>
      <c r="AJ439" s="144"/>
      <c r="AK439" s="144"/>
      <c r="AL439" s="144"/>
      <c r="AM439" s="144"/>
      <c r="AN439" s="144"/>
      <c r="AO439" s="144"/>
      <c r="AP439" s="144"/>
      <c r="AQ439" s="144"/>
      <c r="AR439" s="144"/>
      <c r="AS439" s="144"/>
      <c r="AT439" s="144"/>
      <c r="AU439" s="144"/>
      <c r="AV439" s="144"/>
      <c r="AW439" s="144"/>
      <c r="AX439" s="144"/>
      <c r="AY439" s="144"/>
      <c r="AZ439" s="144"/>
      <c r="BA439" s="144"/>
      <c r="BB439" s="144"/>
      <c r="BD439"/>
    </row>
    <row r="440" spans="22:56" x14ac:dyDescent="0.3">
      <c r="V440" s="144"/>
      <c r="W440" s="144"/>
      <c r="X440" s="144"/>
      <c r="Y440" s="144"/>
      <c r="Z440" s="144"/>
      <c r="AA440" s="144"/>
      <c r="AB440" s="144"/>
      <c r="AC440" s="144"/>
      <c r="AD440" s="144"/>
      <c r="AE440" s="144"/>
      <c r="AF440" s="144"/>
      <c r="AG440" s="144"/>
      <c r="AH440" s="144"/>
      <c r="AI440" s="144"/>
      <c r="AJ440" s="144"/>
      <c r="AK440" s="144"/>
      <c r="AL440" s="144"/>
      <c r="AM440" s="144"/>
      <c r="AN440" s="144"/>
      <c r="AO440" s="144"/>
      <c r="AP440" s="144"/>
      <c r="AQ440" s="144"/>
      <c r="AR440" s="144"/>
      <c r="AS440" s="144"/>
      <c r="AT440" s="144"/>
      <c r="AU440" s="144"/>
      <c r="AV440" s="144"/>
      <c r="AW440" s="144"/>
      <c r="AX440" s="144"/>
      <c r="AY440" s="144"/>
      <c r="AZ440" s="144"/>
      <c r="BA440" s="144"/>
      <c r="BB440" s="144"/>
      <c r="BD440"/>
    </row>
    <row r="441" spans="22:56" x14ac:dyDescent="0.3">
      <c r="V441" s="144"/>
      <c r="W441" s="144"/>
      <c r="X441" s="144"/>
      <c r="Y441" s="144"/>
      <c r="Z441" s="144"/>
      <c r="AA441" s="144"/>
      <c r="AB441" s="144"/>
      <c r="AC441" s="144"/>
      <c r="AD441" s="144"/>
      <c r="AE441" s="144"/>
      <c r="AF441" s="144"/>
      <c r="AG441" s="144"/>
      <c r="AH441" s="144"/>
      <c r="AI441" s="144"/>
      <c r="AJ441" s="144"/>
      <c r="AK441" s="144"/>
      <c r="AL441" s="144"/>
      <c r="AM441" s="144"/>
      <c r="AN441" s="144"/>
      <c r="AO441" s="144"/>
      <c r="AP441" s="144"/>
      <c r="AQ441" s="144"/>
      <c r="AR441" s="144"/>
      <c r="AS441" s="144"/>
      <c r="AT441" s="144"/>
      <c r="AU441" s="144"/>
      <c r="AV441" s="144"/>
      <c r="AW441" s="144"/>
      <c r="AX441" s="144"/>
      <c r="AY441" s="144"/>
      <c r="AZ441" s="144"/>
      <c r="BA441" s="144"/>
      <c r="BB441" s="144"/>
      <c r="BD441"/>
    </row>
    <row r="442" spans="22:56" x14ac:dyDescent="0.3">
      <c r="BD442"/>
    </row>
    <row r="443" spans="22:56" x14ac:dyDescent="0.3">
      <c r="BD443"/>
    </row>
    <row r="444" spans="22:56" x14ac:dyDescent="0.3">
      <c r="BD444"/>
    </row>
    <row r="445" spans="22:56" x14ac:dyDescent="0.3">
      <c r="BD445"/>
    </row>
    <row r="446" spans="22:56" x14ac:dyDescent="0.3">
      <c r="BD446"/>
    </row>
    <row r="447" spans="22:56" x14ac:dyDescent="0.3">
      <c r="BD447"/>
    </row>
    <row r="448" spans="22:56" x14ac:dyDescent="0.3">
      <c r="BD448"/>
    </row>
    <row r="449" spans="56:56" x14ac:dyDescent="0.3">
      <c r="BD449"/>
    </row>
    <row r="450" spans="56:56" x14ac:dyDescent="0.3">
      <c r="BD450"/>
    </row>
    <row r="451" spans="56:56" x14ac:dyDescent="0.3">
      <c r="BD451"/>
    </row>
    <row r="452" spans="56:56" x14ac:dyDescent="0.3">
      <c r="BD452"/>
    </row>
    <row r="453" spans="56:56" x14ac:dyDescent="0.3">
      <c r="BD453"/>
    </row>
    <row r="454" spans="56:56" x14ac:dyDescent="0.3">
      <c r="BD454"/>
    </row>
    <row r="455" spans="56:56" x14ac:dyDescent="0.3">
      <c r="BD455"/>
    </row>
    <row r="456" spans="56:56" x14ac:dyDescent="0.3">
      <c r="BD456"/>
    </row>
    <row r="457" spans="56:56" x14ac:dyDescent="0.3">
      <c r="BD457"/>
    </row>
    <row r="458" spans="56:56" x14ac:dyDescent="0.3">
      <c r="BD458"/>
    </row>
    <row r="459" spans="56:56" x14ac:dyDescent="0.3">
      <c r="BD459"/>
    </row>
    <row r="460" spans="56:56" x14ac:dyDescent="0.3">
      <c r="BD460"/>
    </row>
    <row r="461" spans="56:56" x14ac:dyDescent="0.3">
      <c r="BD461"/>
    </row>
    <row r="462" spans="56:56" x14ac:dyDescent="0.3">
      <c r="BD462"/>
    </row>
    <row r="463" spans="56:56" x14ac:dyDescent="0.3">
      <c r="BD463"/>
    </row>
    <row r="464" spans="56:56" x14ac:dyDescent="0.3">
      <c r="BD464"/>
    </row>
    <row r="465" spans="56:56" x14ac:dyDescent="0.3">
      <c r="BD465"/>
    </row>
    <row r="466" spans="56:56" x14ac:dyDescent="0.3">
      <c r="BD466"/>
    </row>
    <row r="467" spans="56:56" x14ac:dyDescent="0.3">
      <c r="BD467"/>
    </row>
    <row r="468" spans="56:56" x14ac:dyDescent="0.3">
      <c r="BD468"/>
    </row>
    <row r="469" spans="56:56" x14ac:dyDescent="0.3">
      <c r="BD469"/>
    </row>
    <row r="470" spans="56:56" x14ac:dyDescent="0.3">
      <c r="BD470"/>
    </row>
    <row r="471" spans="56:56" x14ac:dyDescent="0.3">
      <c r="BD471"/>
    </row>
    <row r="472" spans="56:56" x14ac:dyDescent="0.3">
      <c r="BD472"/>
    </row>
    <row r="473" spans="56:56" x14ac:dyDescent="0.3">
      <c r="BD473"/>
    </row>
    <row r="474" spans="56:56" x14ac:dyDescent="0.3">
      <c r="BD474"/>
    </row>
    <row r="475" spans="56:56" x14ac:dyDescent="0.3">
      <c r="BD475"/>
    </row>
    <row r="476" spans="56:56" x14ac:dyDescent="0.3">
      <c r="BD476"/>
    </row>
    <row r="477" spans="56:56" x14ac:dyDescent="0.3">
      <c r="BD477"/>
    </row>
    <row r="478" spans="56:56" x14ac:dyDescent="0.3">
      <c r="BD478"/>
    </row>
    <row r="479" spans="56:56" x14ac:dyDescent="0.3">
      <c r="BD479"/>
    </row>
    <row r="480" spans="56:56" x14ac:dyDescent="0.3">
      <c r="BD480"/>
    </row>
    <row r="481" spans="56:56" x14ac:dyDescent="0.3">
      <c r="BD481"/>
    </row>
    <row r="482" spans="56:56" x14ac:dyDescent="0.3">
      <c r="BD482"/>
    </row>
    <row r="483" spans="56:56" x14ac:dyDescent="0.3">
      <c r="BD483"/>
    </row>
    <row r="484" spans="56:56" x14ac:dyDescent="0.3">
      <c r="BD484"/>
    </row>
    <row r="485" spans="56:56" x14ac:dyDescent="0.3">
      <c r="BD485"/>
    </row>
    <row r="486" spans="56:56" x14ac:dyDescent="0.3">
      <c r="BD486"/>
    </row>
    <row r="487" spans="56:56" x14ac:dyDescent="0.3">
      <c r="BD487"/>
    </row>
    <row r="488" spans="56:56" x14ac:dyDescent="0.3">
      <c r="BD488"/>
    </row>
    <row r="489" spans="56:56" x14ac:dyDescent="0.3">
      <c r="BD489"/>
    </row>
    <row r="490" spans="56:56" x14ac:dyDescent="0.3">
      <c r="BD490"/>
    </row>
    <row r="491" spans="56:56" x14ac:dyDescent="0.3">
      <c r="BD491"/>
    </row>
    <row r="492" spans="56:56" x14ac:dyDescent="0.3">
      <c r="BD492"/>
    </row>
    <row r="493" spans="56:56" x14ac:dyDescent="0.3">
      <c r="BD493"/>
    </row>
    <row r="494" spans="56:56" x14ac:dyDescent="0.3">
      <c r="BD494"/>
    </row>
    <row r="495" spans="56:56" x14ac:dyDescent="0.3">
      <c r="BD495"/>
    </row>
    <row r="496" spans="56:56" x14ac:dyDescent="0.3">
      <c r="BD496"/>
    </row>
    <row r="497" spans="56:56" x14ac:dyDescent="0.3">
      <c r="BD497"/>
    </row>
    <row r="498" spans="56:56" x14ac:dyDescent="0.3">
      <c r="BD498"/>
    </row>
    <row r="499" spans="56:56" x14ac:dyDescent="0.3">
      <c r="BD499"/>
    </row>
    <row r="500" spans="56:56" x14ac:dyDescent="0.3">
      <c r="BD500"/>
    </row>
    <row r="501" spans="56:56" x14ac:dyDescent="0.3">
      <c r="BD501"/>
    </row>
    <row r="502" spans="56:56" x14ac:dyDescent="0.3">
      <c r="BD502"/>
    </row>
    <row r="503" spans="56:56" x14ac:dyDescent="0.3">
      <c r="BD503"/>
    </row>
    <row r="504" spans="56:56" x14ac:dyDescent="0.3">
      <c r="BD504"/>
    </row>
    <row r="505" spans="56:56" x14ac:dyDescent="0.3">
      <c r="BD505"/>
    </row>
    <row r="506" spans="56:56" x14ac:dyDescent="0.3">
      <c r="BD506"/>
    </row>
    <row r="507" spans="56:56" x14ac:dyDescent="0.3">
      <c r="BD507"/>
    </row>
    <row r="508" spans="56:56" x14ac:dyDescent="0.3">
      <c r="BD508"/>
    </row>
    <row r="509" spans="56:56" x14ac:dyDescent="0.3">
      <c r="BD509"/>
    </row>
    <row r="510" spans="56:56" x14ac:dyDescent="0.3">
      <c r="BD510"/>
    </row>
    <row r="511" spans="56:56" x14ac:dyDescent="0.3">
      <c r="BD511"/>
    </row>
    <row r="512" spans="56:56" x14ac:dyDescent="0.3">
      <c r="BD512"/>
    </row>
    <row r="513" spans="56:56" x14ac:dyDescent="0.3">
      <c r="BD513"/>
    </row>
    <row r="514" spans="56:56" x14ac:dyDescent="0.3">
      <c r="BD514"/>
    </row>
    <row r="515" spans="56:56" x14ac:dyDescent="0.3">
      <c r="BD515"/>
    </row>
    <row r="516" spans="56:56" x14ac:dyDescent="0.3">
      <c r="BD516"/>
    </row>
    <row r="517" spans="56:56" x14ac:dyDescent="0.3">
      <c r="BD517"/>
    </row>
    <row r="518" spans="56:56" x14ac:dyDescent="0.3">
      <c r="BD518"/>
    </row>
    <row r="519" spans="56:56" x14ac:dyDescent="0.3">
      <c r="BD519"/>
    </row>
    <row r="520" spans="56:56" x14ac:dyDescent="0.3">
      <c r="BD520"/>
    </row>
    <row r="521" spans="56:56" x14ac:dyDescent="0.3">
      <c r="BD521"/>
    </row>
    <row r="522" spans="56:56" x14ac:dyDescent="0.3">
      <c r="BD522"/>
    </row>
    <row r="523" spans="56:56" x14ac:dyDescent="0.3">
      <c r="BD523"/>
    </row>
    <row r="524" spans="56:56" x14ac:dyDescent="0.3">
      <c r="BD524"/>
    </row>
    <row r="525" spans="56:56" x14ac:dyDescent="0.3">
      <c r="BD525"/>
    </row>
    <row r="526" spans="56:56" x14ac:dyDescent="0.3">
      <c r="BD526"/>
    </row>
    <row r="527" spans="56:56" x14ac:dyDescent="0.3">
      <c r="BD527"/>
    </row>
    <row r="528" spans="56:56" x14ac:dyDescent="0.3">
      <c r="BD528"/>
    </row>
    <row r="529" spans="56:56" x14ac:dyDescent="0.3">
      <c r="BD529"/>
    </row>
    <row r="530" spans="56:56" x14ac:dyDescent="0.3">
      <c r="BD530"/>
    </row>
    <row r="531" spans="56:56" x14ac:dyDescent="0.3">
      <c r="BD531"/>
    </row>
    <row r="532" spans="56:56" x14ac:dyDescent="0.3">
      <c r="BD532"/>
    </row>
    <row r="533" spans="56:56" x14ac:dyDescent="0.3">
      <c r="BD533"/>
    </row>
    <row r="534" spans="56:56" x14ac:dyDescent="0.3">
      <c r="BD534"/>
    </row>
    <row r="535" spans="56:56" x14ac:dyDescent="0.3">
      <c r="BD535"/>
    </row>
    <row r="536" spans="56:56" x14ac:dyDescent="0.3">
      <c r="BD536"/>
    </row>
    <row r="537" spans="56:56" x14ac:dyDescent="0.3">
      <c r="BD537"/>
    </row>
    <row r="538" spans="56:56" x14ac:dyDescent="0.3">
      <c r="BD538"/>
    </row>
    <row r="539" spans="56:56" x14ac:dyDescent="0.3">
      <c r="BD539"/>
    </row>
    <row r="540" spans="56:56" x14ac:dyDescent="0.3">
      <c r="BD540"/>
    </row>
    <row r="541" spans="56:56" x14ac:dyDescent="0.3">
      <c r="BD541"/>
    </row>
    <row r="542" spans="56:56" x14ac:dyDescent="0.3">
      <c r="BD542"/>
    </row>
    <row r="543" spans="56:56" x14ac:dyDescent="0.3">
      <c r="BD543"/>
    </row>
    <row r="544" spans="56:56" x14ac:dyDescent="0.3">
      <c r="BD544"/>
    </row>
    <row r="545" spans="56:56" x14ac:dyDescent="0.3">
      <c r="BD545"/>
    </row>
    <row r="546" spans="56:56" x14ac:dyDescent="0.3">
      <c r="BD546"/>
    </row>
    <row r="547" spans="56:56" x14ac:dyDescent="0.3">
      <c r="BD547"/>
    </row>
    <row r="548" spans="56:56" x14ac:dyDescent="0.3">
      <c r="BD548"/>
    </row>
    <row r="549" spans="56:56" x14ac:dyDescent="0.3">
      <c r="BD549"/>
    </row>
    <row r="550" spans="56:56" x14ac:dyDescent="0.3">
      <c r="BD550"/>
    </row>
    <row r="551" spans="56:56" x14ac:dyDescent="0.3">
      <c r="BD551"/>
    </row>
    <row r="552" spans="56:56" x14ac:dyDescent="0.3">
      <c r="BD552"/>
    </row>
    <row r="553" spans="56:56" x14ac:dyDescent="0.3">
      <c r="BD553"/>
    </row>
    <row r="554" spans="56:56" x14ac:dyDescent="0.3">
      <c r="BD554"/>
    </row>
    <row r="555" spans="56:56" x14ac:dyDescent="0.3">
      <c r="BD555"/>
    </row>
    <row r="556" spans="56:56" x14ac:dyDescent="0.3">
      <c r="BD556"/>
    </row>
    <row r="557" spans="56:56" x14ac:dyDescent="0.3">
      <c r="BD557"/>
    </row>
    <row r="558" spans="56:56" x14ac:dyDescent="0.3">
      <c r="BD558"/>
    </row>
    <row r="559" spans="56:56" x14ac:dyDescent="0.3">
      <c r="BD559"/>
    </row>
    <row r="560" spans="56:56" x14ac:dyDescent="0.3">
      <c r="BD560"/>
    </row>
    <row r="561" spans="56:56" x14ac:dyDescent="0.3">
      <c r="BD561"/>
    </row>
    <row r="562" spans="56:56" x14ac:dyDescent="0.3">
      <c r="BD562"/>
    </row>
    <row r="563" spans="56:56" x14ac:dyDescent="0.3">
      <c r="BD563"/>
    </row>
    <row r="564" spans="56:56" x14ac:dyDescent="0.3">
      <c r="BD564"/>
    </row>
    <row r="565" spans="56:56" x14ac:dyDescent="0.3">
      <c r="BD565"/>
    </row>
    <row r="566" spans="56:56" x14ac:dyDescent="0.3">
      <c r="BD566"/>
    </row>
    <row r="567" spans="56:56" x14ac:dyDescent="0.3">
      <c r="BD567"/>
    </row>
    <row r="568" spans="56:56" x14ac:dyDescent="0.3">
      <c r="BD568"/>
    </row>
    <row r="569" spans="56:56" x14ac:dyDescent="0.3">
      <c r="BD569"/>
    </row>
    <row r="570" spans="56:56" x14ac:dyDescent="0.3">
      <c r="BD570"/>
    </row>
    <row r="571" spans="56:56" x14ac:dyDescent="0.3">
      <c r="BD571"/>
    </row>
    <row r="572" spans="56:56" x14ac:dyDescent="0.3">
      <c r="BD572"/>
    </row>
    <row r="573" spans="56:56" x14ac:dyDescent="0.3">
      <c r="BD573"/>
    </row>
    <row r="574" spans="56:56" x14ac:dyDescent="0.3">
      <c r="BD574"/>
    </row>
    <row r="575" spans="56:56" x14ac:dyDescent="0.3">
      <c r="BD575"/>
    </row>
    <row r="576" spans="56:56" x14ac:dyDescent="0.3">
      <c r="BD576"/>
    </row>
    <row r="577" spans="1:56" x14ac:dyDescent="0.3">
      <c r="BD577"/>
    </row>
    <row r="578" spans="1:56" x14ac:dyDescent="0.3">
      <c r="BD578"/>
    </row>
    <row r="579" spans="1:56" x14ac:dyDescent="0.3">
      <c r="BD579"/>
    </row>
    <row r="580" spans="1:56" x14ac:dyDescent="0.3">
      <c r="BD580"/>
    </row>
    <row r="581" spans="1:56" x14ac:dyDescent="0.3">
      <c r="BD581"/>
    </row>
    <row r="582" spans="1:56" x14ac:dyDescent="0.3">
      <c r="BD582"/>
    </row>
    <row r="583" spans="1:56" x14ac:dyDescent="0.3">
      <c r="BD583"/>
    </row>
    <row r="584" spans="1:56" x14ac:dyDescent="0.3">
      <c r="BD584"/>
    </row>
    <row r="585" spans="1:56" x14ac:dyDescent="0.3">
      <c r="BD585"/>
    </row>
    <row r="586" spans="1:56" x14ac:dyDescent="0.3">
      <c r="A586" s="137"/>
    </row>
    <row r="587" spans="1:56" x14ac:dyDescent="0.3">
      <c r="A587" s="137"/>
    </row>
    <row r="588" spans="1:56" x14ac:dyDescent="0.3">
      <c r="A588" s="137"/>
    </row>
    <row r="589" spans="1:56" x14ac:dyDescent="0.3">
      <c r="A589" s="137"/>
    </row>
    <row r="590" spans="1:56" x14ac:dyDescent="0.3">
      <c r="A590" s="137"/>
    </row>
    <row r="591" spans="1:56" x14ac:dyDescent="0.3">
      <c r="A591" s="137"/>
    </row>
    <row r="592" spans="1:56" x14ac:dyDescent="0.3">
      <c r="A592" s="137"/>
    </row>
    <row r="593" spans="1:1" x14ac:dyDescent="0.3">
      <c r="A593" s="137"/>
    </row>
    <row r="594" spans="1:1" x14ac:dyDescent="0.3">
      <c r="A594" s="137"/>
    </row>
    <row r="595" spans="1:1" x14ac:dyDescent="0.3">
      <c r="A595" s="137"/>
    </row>
    <row r="596" spans="1:1" x14ac:dyDescent="0.3">
      <c r="A596" s="137"/>
    </row>
    <row r="597" spans="1:1" x14ac:dyDescent="0.3">
      <c r="A597" s="137"/>
    </row>
    <row r="598" spans="1:1" x14ac:dyDescent="0.3">
      <c r="A598" s="137"/>
    </row>
    <row r="599" spans="1:1" x14ac:dyDescent="0.3">
      <c r="A599" s="137"/>
    </row>
    <row r="600" spans="1:1" x14ac:dyDescent="0.3">
      <c r="A600" s="137"/>
    </row>
    <row r="601" spans="1:1" x14ac:dyDescent="0.3">
      <c r="A601" s="137"/>
    </row>
    <row r="602" spans="1:1" x14ac:dyDescent="0.3">
      <c r="A602" s="137"/>
    </row>
    <row r="603" spans="1:1" x14ac:dyDescent="0.3">
      <c r="A603" s="137"/>
    </row>
    <row r="604" spans="1:1" x14ac:dyDescent="0.3">
      <c r="A604" s="137"/>
    </row>
    <row r="605" spans="1:1" x14ac:dyDescent="0.3">
      <c r="A605" s="137"/>
    </row>
    <row r="606" spans="1:1" x14ac:dyDescent="0.3">
      <c r="A606" s="137"/>
    </row>
    <row r="607" spans="1:1" x14ac:dyDescent="0.3">
      <c r="A607" s="137"/>
    </row>
    <row r="608" spans="1:1" x14ac:dyDescent="0.3">
      <c r="A608" s="137"/>
    </row>
    <row r="609" spans="1:1" x14ac:dyDescent="0.3">
      <c r="A609" s="137"/>
    </row>
    <row r="610" spans="1:1" x14ac:dyDescent="0.3">
      <c r="A610" s="137"/>
    </row>
    <row r="611" spans="1:1" x14ac:dyDescent="0.3">
      <c r="A611" s="137"/>
    </row>
    <row r="612" spans="1:1" x14ac:dyDescent="0.3">
      <c r="A612" s="137"/>
    </row>
    <row r="613" spans="1:1" x14ac:dyDescent="0.3">
      <c r="A613" s="137"/>
    </row>
    <row r="614" spans="1:1" x14ac:dyDescent="0.3">
      <c r="A614" s="137"/>
    </row>
    <row r="615" spans="1:1" x14ac:dyDescent="0.3">
      <c r="A615" s="137"/>
    </row>
    <row r="616" spans="1:1" x14ac:dyDescent="0.3">
      <c r="A616" s="137"/>
    </row>
    <row r="617" spans="1:1" x14ac:dyDescent="0.3">
      <c r="A617" s="137"/>
    </row>
    <row r="618" spans="1:1" x14ac:dyDescent="0.3">
      <c r="A618" s="137"/>
    </row>
    <row r="619" spans="1:1" x14ac:dyDescent="0.3">
      <c r="A619" s="137"/>
    </row>
    <row r="620" spans="1:1" x14ac:dyDescent="0.3">
      <c r="A620" s="137"/>
    </row>
    <row r="621" spans="1:1" x14ac:dyDescent="0.3">
      <c r="A621" s="137"/>
    </row>
    <row r="622" spans="1:1" x14ac:dyDescent="0.3">
      <c r="A622" s="137"/>
    </row>
    <row r="623" spans="1:1" x14ac:dyDescent="0.3">
      <c r="A623" s="137"/>
    </row>
    <row r="624" spans="1:1" x14ac:dyDescent="0.3">
      <c r="A624" s="137"/>
    </row>
    <row r="625" spans="1:1" x14ac:dyDescent="0.3">
      <c r="A625" s="137"/>
    </row>
    <row r="626" spans="1:1" x14ac:dyDescent="0.3">
      <c r="A626" s="137"/>
    </row>
    <row r="627" spans="1:1" x14ac:dyDescent="0.3">
      <c r="A627" s="137"/>
    </row>
    <row r="628" spans="1:1" x14ac:dyDescent="0.3">
      <c r="A628" s="137"/>
    </row>
    <row r="629" spans="1:1" x14ac:dyDescent="0.3">
      <c r="A629" s="137"/>
    </row>
    <row r="630" spans="1:1" x14ac:dyDescent="0.3">
      <c r="A630" s="137"/>
    </row>
    <row r="631" spans="1:1" x14ac:dyDescent="0.3">
      <c r="A631" s="137"/>
    </row>
    <row r="632" spans="1:1" x14ac:dyDescent="0.3">
      <c r="A632" s="137"/>
    </row>
    <row r="633" spans="1:1" x14ac:dyDescent="0.3">
      <c r="A633" s="137"/>
    </row>
    <row r="634" spans="1:1" x14ac:dyDescent="0.3">
      <c r="A634" s="137"/>
    </row>
    <row r="635" spans="1:1" x14ac:dyDescent="0.3">
      <c r="A635" s="137"/>
    </row>
    <row r="636" spans="1:1" x14ac:dyDescent="0.3">
      <c r="A636" s="137"/>
    </row>
    <row r="637" spans="1:1" x14ac:dyDescent="0.3">
      <c r="A637" s="137"/>
    </row>
    <row r="638" spans="1:1" x14ac:dyDescent="0.3">
      <c r="A638" s="137"/>
    </row>
    <row r="639" spans="1:1" x14ac:dyDescent="0.3">
      <c r="A639" s="137"/>
    </row>
    <row r="640" spans="1:1" x14ac:dyDescent="0.3">
      <c r="A640" s="137"/>
    </row>
    <row r="641" spans="1:1" x14ac:dyDescent="0.3">
      <c r="A641" s="137"/>
    </row>
    <row r="642" spans="1:1" x14ac:dyDescent="0.3">
      <c r="A642" s="137"/>
    </row>
    <row r="643" spans="1:1" x14ac:dyDescent="0.3">
      <c r="A643" s="137"/>
    </row>
    <row r="644" spans="1:1" x14ac:dyDescent="0.3">
      <c r="A644" s="137"/>
    </row>
    <row r="645" spans="1:1" x14ac:dyDescent="0.3">
      <c r="A645" s="137"/>
    </row>
    <row r="646" spans="1:1" x14ac:dyDescent="0.3">
      <c r="A646" s="137"/>
    </row>
    <row r="647" spans="1:1" x14ac:dyDescent="0.3">
      <c r="A647" s="137"/>
    </row>
    <row r="648" spans="1:1" x14ac:dyDescent="0.3">
      <c r="A648" s="137"/>
    </row>
    <row r="649" spans="1:1" x14ac:dyDescent="0.3">
      <c r="A649" s="137"/>
    </row>
    <row r="650" spans="1:1" x14ac:dyDescent="0.3">
      <c r="A650" s="137"/>
    </row>
    <row r="651" spans="1:1" x14ac:dyDescent="0.3">
      <c r="A651" s="137"/>
    </row>
    <row r="652" spans="1:1" x14ac:dyDescent="0.3">
      <c r="A652" s="137"/>
    </row>
    <row r="653" spans="1:1" x14ac:dyDescent="0.3">
      <c r="A653" s="137"/>
    </row>
    <row r="654" spans="1:1" x14ac:dyDescent="0.3">
      <c r="A654" s="137"/>
    </row>
    <row r="655" spans="1:1" x14ac:dyDescent="0.3">
      <c r="A655" s="137"/>
    </row>
    <row r="656" spans="1:1" x14ac:dyDescent="0.3">
      <c r="A656" s="137"/>
    </row>
    <row r="657" spans="1:1" x14ac:dyDescent="0.3">
      <c r="A657" s="137"/>
    </row>
    <row r="658" spans="1:1" x14ac:dyDescent="0.3">
      <c r="A658" s="137"/>
    </row>
    <row r="659" spans="1:1" x14ac:dyDescent="0.3">
      <c r="A659" s="137"/>
    </row>
    <row r="660" spans="1:1" x14ac:dyDescent="0.3">
      <c r="A660" s="137"/>
    </row>
    <row r="661" spans="1:1" x14ac:dyDescent="0.3">
      <c r="A661" s="137"/>
    </row>
    <row r="662" spans="1:1" x14ac:dyDescent="0.3">
      <c r="A662" s="137"/>
    </row>
    <row r="663" spans="1:1" x14ac:dyDescent="0.3">
      <c r="A663" s="137"/>
    </row>
    <row r="664" spans="1:1" x14ac:dyDescent="0.3">
      <c r="A664" s="137"/>
    </row>
    <row r="665" spans="1:1" x14ac:dyDescent="0.3">
      <c r="A665" s="137"/>
    </row>
    <row r="666" spans="1:1" x14ac:dyDescent="0.3">
      <c r="A666" s="137"/>
    </row>
    <row r="667" spans="1:1" x14ac:dyDescent="0.3">
      <c r="A667" s="137"/>
    </row>
    <row r="668" spans="1:1" x14ac:dyDescent="0.3">
      <c r="A668" s="137"/>
    </row>
    <row r="669" spans="1:1" x14ac:dyDescent="0.3">
      <c r="A669" s="137"/>
    </row>
    <row r="670" spans="1:1" x14ac:dyDescent="0.3">
      <c r="A670" s="137"/>
    </row>
    <row r="671" spans="1:1" x14ac:dyDescent="0.3">
      <c r="A671" s="137"/>
    </row>
    <row r="672" spans="1:1" x14ac:dyDescent="0.3">
      <c r="A672" s="137"/>
    </row>
    <row r="673" spans="1:1" x14ac:dyDescent="0.3">
      <c r="A673" s="137"/>
    </row>
    <row r="674" spans="1:1" x14ac:dyDescent="0.3">
      <c r="A674" s="137"/>
    </row>
    <row r="675" spans="1:1" x14ac:dyDescent="0.3">
      <c r="A675" s="137"/>
    </row>
    <row r="676" spans="1:1" x14ac:dyDescent="0.3">
      <c r="A676" s="137"/>
    </row>
    <row r="677" spans="1:1" x14ac:dyDescent="0.3">
      <c r="A677" s="137"/>
    </row>
    <row r="678" spans="1:1" x14ac:dyDescent="0.3">
      <c r="A678" s="137"/>
    </row>
    <row r="679" spans="1:1" x14ac:dyDescent="0.3">
      <c r="A679" s="137"/>
    </row>
    <row r="680" spans="1:1" x14ac:dyDescent="0.3">
      <c r="A680" s="137"/>
    </row>
    <row r="681" spans="1:1" x14ac:dyDescent="0.3">
      <c r="A681" s="137"/>
    </row>
    <row r="682" spans="1:1" x14ac:dyDescent="0.3">
      <c r="A682" s="137"/>
    </row>
    <row r="683" spans="1:1" x14ac:dyDescent="0.3">
      <c r="A683" s="137"/>
    </row>
    <row r="684" spans="1:1" x14ac:dyDescent="0.3">
      <c r="A684" s="137"/>
    </row>
    <row r="685" spans="1:1" x14ac:dyDescent="0.3">
      <c r="A685" s="137"/>
    </row>
    <row r="686" spans="1:1" x14ac:dyDescent="0.3">
      <c r="A686" s="137"/>
    </row>
    <row r="687" spans="1:1" x14ac:dyDescent="0.3">
      <c r="A687" s="137"/>
    </row>
    <row r="688" spans="1:1" x14ac:dyDescent="0.3">
      <c r="A688" s="137"/>
    </row>
    <row r="689" spans="1:1" x14ac:dyDescent="0.3">
      <c r="A689" s="137"/>
    </row>
    <row r="690" spans="1:1" x14ac:dyDescent="0.3">
      <c r="A690" s="137"/>
    </row>
    <row r="691" spans="1:1" x14ac:dyDescent="0.3">
      <c r="A691" s="137"/>
    </row>
    <row r="692" spans="1:1" x14ac:dyDescent="0.3">
      <c r="A692" s="137"/>
    </row>
    <row r="693" spans="1:1" x14ac:dyDescent="0.3">
      <c r="A693" s="137"/>
    </row>
    <row r="694" spans="1:1" x14ac:dyDescent="0.3">
      <c r="A694" s="137"/>
    </row>
    <row r="695" spans="1:1" x14ac:dyDescent="0.3">
      <c r="A695" s="137"/>
    </row>
    <row r="696" spans="1:1" x14ac:dyDescent="0.3">
      <c r="A696" s="137"/>
    </row>
    <row r="697" spans="1:1" x14ac:dyDescent="0.3">
      <c r="A697" s="137"/>
    </row>
    <row r="698" spans="1:1" x14ac:dyDescent="0.3">
      <c r="A698" s="137"/>
    </row>
    <row r="699" spans="1:1" x14ac:dyDescent="0.3">
      <c r="A699" s="137"/>
    </row>
    <row r="700" spans="1:1" x14ac:dyDescent="0.3">
      <c r="A700" s="137"/>
    </row>
    <row r="701" spans="1:1" x14ac:dyDescent="0.3">
      <c r="A701" s="137"/>
    </row>
    <row r="702" spans="1:1" x14ac:dyDescent="0.3">
      <c r="A702" s="137"/>
    </row>
    <row r="703" spans="1:1" x14ac:dyDescent="0.3">
      <c r="A703" s="137"/>
    </row>
    <row r="704" spans="1:1" x14ac:dyDescent="0.3">
      <c r="A704" s="137"/>
    </row>
    <row r="705" spans="1:1" x14ac:dyDescent="0.3">
      <c r="A705" s="137"/>
    </row>
    <row r="706" spans="1:1" x14ac:dyDescent="0.3">
      <c r="A706" s="137"/>
    </row>
    <row r="707" spans="1:1" x14ac:dyDescent="0.3">
      <c r="A707" s="137"/>
    </row>
    <row r="708" spans="1:1" x14ac:dyDescent="0.3">
      <c r="A708" s="137"/>
    </row>
    <row r="709" spans="1:1" x14ac:dyDescent="0.3">
      <c r="A709" s="137"/>
    </row>
    <row r="710" spans="1:1" x14ac:dyDescent="0.3">
      <c r="A710" s="137"/>
    </row>
    <row r="711" spans="1:1" x14ac:dyDescent="0.3">
      <c r="A711" s="137"/>
    </row>
    <row r="712" spans="1:1" x14ac:dyDescent="0.3">
      <c r="A712" s="137"/>
    </row>
    <row r="713" spans="1:1" x14ac:dyDescent="0.3">
      <c r="A713" s="137"/>
    </row>
    <row r="714" spans="1:1" x14ac:dyDescent="0.3">
      <c r="A714" s="137"/>
    </row>
    <row r="715" spans="1:1" x14ac:dyDescent="0.3">
      <c r="A715" s="137"/>
    </row>
    <row r="716" spans="1:1" x14ac:dyDescent="0.3">
      <c r="A716" s="137"/>
    </row>
    <row r="717" spans="1:1" x14ac:dyDescent="0.3">
      <c r="A717" s="137"/>
    </row>
    <row r="718" spans="1:1" x14ac:dyDescent="0.3">
      <c r="A718" s="137"/>
    </row>
    <row r="719" spans="1:1" x14ac:dyDescent="0.3">
      <c r="A719" s="137"/>
    </row>
    <row r="720" spans="1:1" x14ac:dyDescent="0.3">
      <c r="A720" s="137"/>
    </row>
    <row r="721" spans="1:1" x14ac:dyDescent="0.3">
      <c r="A721" s="137"/>
    </row>
    <row r="722" spans="1:1" x14ac:dyDescent="0.3">
      <c r="A722" s="137"/>
    </row>
    <row r="723" spans="1:1" x14ac:dyDescent="0.3">
      <c r="A723" s="137"/>
    </row>
    <row r="724" spans="1:1" x14ac:dyDescent="0.3">
      <c r="A724" s="137"/>
    </row>
    <row r="725" spans="1:1" x14ac:dyDescent="0.3">
      <c r="A725" s="137"/>
    </row>
    <row r="726" spans="1:1" x14ac:dyDescent="0.3">
      <c r="A726" s="137"/>
    </row>
    <row r="727" spans="1:1" x14ac:dyDescent="0.3">
      <c r="A727" s="137"/>
    </row>
    <row r="728" spans="1:1" x14ac:dyDescent="0.3">
      <c r="A728" s="137"/>
    </row>
    <row r="729" spans="1:1" x14ac:dyDescent="0.3">
      <c r="A729" s="137"/>
    </row>
    <row r="730" spans="1:1" x14ac:dyDescent="0.3">
      <c r="A730" s="137"/>
    </row>
    <row r="731" spans="1:1" x14ac:dyDescent="0.3">
      <c r="A731" s="137"/>
    </row>
    <row r="732" spans="1:1" x14ac:dyDescent="0.3">
      <c r="A732" s="137"/>
    </row>
    <row r="733" spans="1:1" x14ac:dyDescent="0.3">
      <c r="A733" s="137"/>
    </row>
    <row r="734" spans="1:1" x14ac:dyDescent="0.3">
      <c r="A734" s="137"/>
    </row>
    <row r="735" spans="1:1" x14ac:dyDescent="0.3">
      <c r="A735" s="137"/>
    </row>
    <row r="736" spans="1:1" x14ac:dyDescent="0.3">
      <c r="A736" s="137"/>
    </row>
    <row r="737" spans="1:1" x14ac:dyDescent="0.3">
      <c r="A737" s="137"/>
    </row>
    <row r="738" spans="1:1" x14ac:dyDescent="0.3">
      <c r="A738" s="137"/>
    </row>
  </sheetData>
  <autoFilter ref="A1:BD441" xr:uid="{BBCA2B4E-2BFF-4D34-A596-329141A852B7}"/>
  <phoneticPr fontId="24"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0"/>
  <dimension ref="A1:N88"/>
  <sheetViews>
    <sheetView showGridLines="0" topLeftCell="A4" workbookViewId="0">
      <selection activeCell="A12" sqref="A12:XFD16"/>
    </sheetView>
  </sheetViews>
  <sheetFormatPr baseColWidth="10" defaultColWidth="0" defaultRowHeight="14.4" zeroHeight="1" x14ac:dyDescent="0.3"/>
  <cols>
    <col min="1" max="1" width="1.77734375" customWidth="1"/>
    <col min="2" max="2" width="4.5546875" customWidth="1"/>
    <col min="3" max="3" width="5.5546875" bestFit="1" customWidth="1"/>
    <col min="4" max="4" width="11.77734375" customWidth="1"/>
    <col min="5" max="5" width="3.77734375" bestFit="1" customWidth="1"/>
    <col min="6" max="6" width="21" bestFit="1" customWidth="1"/>
    <col min="7" max="12" width="16.77734375" customWidth="1"/>
    <col min="13" max="13" width="8.21875" bestFit="1" customWidth="1"/>
    <col min="14" max="14" width="1.77734375" customWidth="1"/>
    <col min="15" max="16384" width="11.44140625" hidden="1"/>
  </cols>
  <sheetData>
    <row r="1" spans="2:13" ht="5.0999999999999996" customHeight="1" x14ac:dyDescent="0.3"/>
    <row r="2" spans="2:13" ht="15" thickBot="1" x14ac:dyDescent="0.35">
      <c r="B2" s="163" t="s">
        <v>78</v>
      </c>
      <c r="C2" s="163"/>
      <c r="D2" s="163"/>
      <c r="E2" s="163"/>
      <c r="F2" s="163"/>
      <c r="G2" s="163"/>
      <c r="H2" s="163"/>
      <c r="I2" s="163"/>
      <c r="J2" s="163"/>
      <c r="K2" s="163"/>
      <c r="L2" s="163"/>
      <c r="M2" s="163"/>
    </row>
    <row r="3" spans="2:13" ht="15" thickBot="1" x14ac:dyDescent="0.35">
      <c r="B3" s="147" t="s">
        <v>91</v>
      </c>
      <c r="C3" s="148"/>
      <c r="D3" s="148"/>
      <c r="E3" s="148"/>
      <c r="F3" s="148"/>
      <c r="G3" s="148"/>
      <c r="H3" s="148"/>
      <c r="I3" s="148"/>
      <c r="J3" s="148"/>
      <c r="K3" s="148"/>
      <c r="L3" s="148"/>
      <c r="M3" s="149"/>
    </row>
    <row r="4" spans="2:13" s="78" customFormat="1" ht="50.1" customHeight="1" thickBot="1" x14ac:dyDescent="0.35">
      <c r="B4" s="173" t="s">
        <v>99</v>
      </c>
      <c r="C4" s="174"/>
      <c r="D4" s="174"/>
      <c r="E4" s="174"/>
      <c r="F4" s="174"/>
      <c r="G4" s="174"/>
      <c r="H4" s="174"/>
      <c r="I4" s="174"/>
      <c r="J4" s="174"/>
      <c r="K4" s="174"/>
      <c r="L4" s="174"/>
      <c r="M4" s="175"/>
    </row>
    <row r="5" spans="2:13" ht="5.0999999999999996" customHeight="1" thickBot="1" x14ac:dyDescent="0.35"/>
    <row r="6" spans="2:13" x14ac:dyDescent="0.3">
      <c r="B6" s="176" t="s">
        <v>54</v>
      </c>
      <c r="C6" s="2" t="s">
        <v>55</v>
      </c>
      <c r="D6" s="2" t="s">
        <v>56</v>
      </c>
      <c r="E6" s="2" t="s">
        <v>57</v>
      </c>
      <c r="F6" s="2" t="s">
        <v>103</v>
      </c>
      <c r="G6" s="2">
        <v>2022</v>
      </c>
      <c r="H6" s="2">
        <v>2023</v>
      </c>
      <c r="I6" s="2">
        <v>2024</v>
      </c>
      <c r="J6" s="2">
        <v>205</v>
      </c>
      <c r="K6" s="2">
        <v>2026</v>
      </c>
      <c r="L6" s="2" t="s">
        <v>42</v>
      </c>
      <c r="M6" s="64" t="s">
        <v>77</v>
      </c>
    </row>
    <row r="7" spans="2:13" ht="15" customHeight="1" x14ac:dyDescent="0.3">
      <c r="B7" s="177"/>
      <c r="C7" s="157" t="s">
        <v>59</v>
      </c>
      <c r="D7" s="159" t="s">
        <v>100</v>
      </c>
      <c r="E7" s="207" t="s">
        <v>118</v>
      </c>
      <c r="F7" s="69" t="s">
        <v>86</v>
      </c>
      <c r="G7" s="11"/>
      <c r="H7" s="11"/>
      <c r="I7" s="11"/>
      <c r="J7" s="11"/>
      <c r="K7" s="11"/>
      <c r="L7" s="76">
        <f>SUM(G7+H7+I7+J7+K7)</f>
        <v>0</v>
      </c>
      <c r="M7" s="171"/>
    </row>
    <row r="8" spans="2:13" x14ac:dyDescent="0.3">
      <c r="B8" s="177"/>
      <c r="C8" s="157"/>
      <c r="D8" s="159"/>
      <c r="E8" s="208"/>
      <c r="F8" s="70" t="s">
        <v>87</v>
      </c>
      <c r="G8" s="11"/>
      <c r="H8" s="11"/>
      <c r="I8" s="11"/>
      <c r="J8" s="11"/>
      <c r="K8" s="11"/>
      <c r="L8" s="76">
        <f t="shared" ref="L8:L71" si="0">SUM(G8+H8+I8+J8+K8)</f>
        <v>0</v>
      </c>
      <c r="M8" s="171"/>
    </row>
    <row r="9" spans="2:13" x14ac:dyDescent="0.3">
      <c r="B9" s="177"/>
      <c r="C9" s="157"/>
      <c r="D9" s="159"/>
      <c r="E9" s="208"/>
      <c r="F9" s="71" t="s">
        <v>88</v>
      </c>
      <c r="G9" s="11"/>
      <c r="H9" s="11"/>
      <c r="I9" s="11"/>
      <c r="J9" s="11"/>
      <c r="K9" s="11"/>
      <c r="L9" s="76">
        <f t="shared" si="0"/>
        <v>0</v>
      </c>
      <c r="M9" s="171"/>
    </row>
    <row r="10" spans="2:13" x14ac:dyDescent="0.3">
      <c r="B10" s="177"/>
      <c r="C10" s="157"/>
      <c r="D10" s="159"/>
      <c r="E10" s="208"/>
      <c r="F10" s="72" t="s">
        <v>89</v>
      </c>
      <c r="G10" s="11"/>
      <c r="H10" s="11"/>
      <c r="I10" s="11"/>
      <c r="J10" s="11"/>
      <c r="K10" s="11"/>
      <c r="L10" s="76">
        <f t="shared" si="0"/>
        <v>0</v>
      </c>
      <c r="M10" s="171"/>
    </row>
    <row r="11" spans="2:13" x14ac:dyDescent="0.3">
      <c r="B11" s="177"/>
      <c r="C11" s="157"/>
      <c r="D11" s="159"/>
      <c r="E11" s="209"/>
      <c r="F11" s="58" t="s">
        <v>64</v>
      </c>
      <c r="G11" s="50">
        <f>SUM(G7+G8+G9+G10)</f>
        <v>0</v>
      </c>
      <c r="H11" s="50">
        <f>SUM(H7+H8+H9+H10)</f>
        <v>0</v>
      </c>
      <c r="I11" s="50">
        <f>SUM(I7+I8+I9+I10)</f>
        <v>0</v>
      </c>
      <c r="J11" s="50">
        <f>SUM(J7+J8+J9+J10)</f>
        <v>0</v>
      </c>
      <c r="K11" s="50">
        <f>SUM(K7+K8+K9+K10)</f>
        <v>0</v>
      </c>
      <c r="L11" s="50">
        <f t="shared" si="0"/>
        <v>0</v>
      </c>
      <c r="M11" s="171"/>
    </row>
    <row r="12" spans="2:13" ht="15" customHeight="1" x14ac:dyDescent="0.3">
      <c r="B12" s="177"/>
      <c r="C12" s="157" t="s">
        <v>59</v>
      </c>
      <c r="D12" s="159" t="s">
        <v>100</v>
      </c>
      <c r="E12" s="207" t="s">
        <v>118</v>
      </c>
      <c r="F12" s="69" t="s">
        <v>86</v>
      </c>
      <c r="G12" s="11"/>
      <c r="H12" s="11"/>
      <c r="I12" s="11"/>
      <c r="J12" s="11"/>
      <c r="K12" s="11"/>
      <c r="L12" s="76">
        <f>SUM(G12+H12+I12+J12+K12)</f>
        <v>0</v>
      </c>
      <c r="M12" s="171"/>
    </row>
    <row r="13" spans="2:13" x14ac:dyDescent="0.3">
      <c r="B13" s="177"/>
      <c r="C13" s="157"/>
      <c r="D13" s="159"/>
      <c r="E13" s="208"/>
      <c r="F13" s="70" t="s">
        <v>87</v>
      </c>
      <c r="G13" s="11"/>
      <c r="H13" s="11"/>
      <c r="I13" s="11"/>
      <c r="J13" s="11"/>
      <c r="K13" s="11"/>
      <c r="L13" s="76">
        <f>SUM(G13+H13+I13+J13+K13)</f>
        <v>0</v>
      </c>
      <c r="M13" s="171"/>
    </row>
    <row r="14" spans="2:13" x14ac:dyDescent="0.3">
      <c r="B14" s="177"/>
      <c r="C14" s="157"/>
      <c r="D14" s="159"/>
      <c r="E14" s="208"/>
      <c r="F14" s="71" t="s">
        <v>88</v>
      </c>
      <c r="G14" s="11"/>
      <c r="H14" s="11"/>
      <c r="I14" s="11"/>
      <c r="J14" s="11"/>
      <c r="K14" s="11"/>
      <c r="L14" s="76">
        <f>SUM(G14+H14+I14+J14+K14)</f>
        <v>0</v>
      </c>
      <c r="M14" s="171"/>
    </row>
    <row r="15" spans="2:13" x14ac:dyDescent="0.3">
      <c r="B15" s="177"/>
      <c r="C15" s="157"/>
      <c r="D15" s="159"/>
      <c r="E15" s="208"/>
      <c r="F15" s="72" t="s">
        <v>89</v>
      </c>
      <c r="G15" s="11"/>
      <c r="H15" s="11"/>
      <c r="I15" s="11"/>
      <c r="J15" s="11"/>
      <c r="K15" s="11"/>
      <c r="L15" s="76">
        <f>SUM(G15+H15+I15+J15+K15)</f>
        <v>0</v>
      </c>
      <c r="M15" s="171"/>
    </row>
    <row r="16" spans="2:13" x14ac:dyDescent="0.3">
      <c r="B16" s="177"/>
      <c r="C16" s="157"/>
      <c r="D16" s="159"/>
      <c r="E16" s="209"/>
      <c r="F16" s="58" t="s">
        <v>64</v>
      </c>
      <c r="G16" s="50">
        <f>SUM(G12+G13+G14+G15)</f>
        <v>0</v>
      </c>
      <c r="H16" s="50">
        <f>SUM(H12+H13+H14+H15)</f>
        <v>0</v>
      </c>
      <c r="I16" s="50">
        <f>SUM(I12+I13+I14+I15)</f>
        <v>0</v>
      </c>
      <c r="J16" s="50">
        <f>SUM(J12+J13+J14+J15)</f>
        <v>0</v>
      </c>
      <c r="K16" s="50">
        <f>SUM(K12+K13+K14+K15)</f>
        <v>0</v>
      </c>
      <c r="L16" s="50">
        <f>SUM(G16+H16+I16+J16+K16)</f>
        <v>0</v>
      </c>
      <c r="M16" s="171"/>
    </row>
    <row r="17" spans="2:13" x14ac:dyDescent="0.3">
      <c r="B17" s="177"/>
      <c r="C17" s="157" t="s">
        <v>59</v>
      </c>
      <c r="D17" s="159" t="s">
        <v>101</v>
      </c>
      <c r="E17" s="207" t="s">
        <v>116</v>
      </c>
      <c r="F17" s="69" t="s">
        <v>86</v>
      </c>
      <c r="G17" s="11"/>
      <c r="H17" s="11"/>
      <c r="I17" s="11"/>
      <c r="J17" s="11"/>
      <c r="K17" s="11"/>
      <c r="L17" s="76">
        <f t="shared" si="0"/>
        <v>0</v>
      </c>
      <c r="M17" s="171"/>
    </row>
    <row r="18" spans="2:13" x14ac:dyDescent="0.3">
      <c r="B18" s="177"/>
      <c r="C18" s="157"/>
      <c r="D18" s="159"/>
      <c r="E18" s="208"/>
      <c r="F18" s="70" t="s">
        <v>87</v>
      </c>
      <c r="G18" s="11"/>
      <c r="H18" s="11"/>
      <c r="I18" s="11"/>
      <c r="J18" s="11"/>
      <c r="K18" s="11"/>
      <c r="L18" s="76">
        <f t="shared" si="0"/>
        <v>0</v>
      </c>
      <c r="M18" s="171"/>
    </row>
    <row r="19" spans="2:13" x14ac:dyDescent="0.3">
      <c r="B19" s="177"/>
      <c r="C19" s="157"/>
      <c r="D19" s="159"/>
      <c r="E19" s="208"/>
      <c r="F19" s="71" t="s">
        <v>88</v>
      </c>
      <c r="G19" s="11"/>
      <c r="H19" s="11"/>
      <c r="I19" s="11"/>
      <c r="J19" s="11"/>
      <c r="K19" s="11"/>
      <c r="L19" s="76">
        <f t="shared" si="0"/>
        <v>0</v>
      </c>
      <c r="M19" s="171"/>
    </row>
    <row r="20" spans="2:13" x14ac:dyDescent="0.3">
      <c r="B20" s="177"/>
      <c r="C20" s="157"/>
      <c r="D20" s="159"/>
      <c r="E20" s="208"/>
      <c r="F20" s="72" t="s">
        <v>89</v>
      </c>
      <c r="G20" s="11"/>
      <c r="H20" s="11"/>
      <c r="I20" s="11"/>
      <c r="J20" s="11"/>
      <c r="K20" s="11"/>
      <c r="L20" s="76">
        <f t="shared" si="0"/>
        <v>0</v>
      </c>
      <c r="M20" s="171"/>
    </row>
    <row r="21" spans="2:13" x14ac:dyDescent="0.3">
      <c r="B21" s="177"/>
      <c r="C21" s="157"/>
      <c r="D21" s="159"/>
      <c r="E21" s="209"/>
      <c r="F21" s="59" t="s">
        <v>66</v>
      </c>
      <c r="G21" s="73">
        <f>SUM(G17+G18+G19+G20)</f>
        <v>0</v>
      </c>
      <c r="H21" s="73">
        <f>SUM(H17+H18+H19+H20)</f>
        <v>0</v>
      </c>
      <c r="I21" s="73">
        <f>SUM(I17+I18+I19+I20)</f>
        <v>0</v>
      </c>
      <c r="J21" s="73">
        <f>SUM(J17+J18+J19+J20)</f>
        <v>0</v>
      </c>
      <c r="K21" s="73">
        <f>SUM(K17+K18+K19+K20)</f>
        <v>0</v>
      </c>
      <c r="L21" s="73">
        <f t="shared" si="0"/>
        <v>0</v>
      </c>
      <c r="M21" s="171"/>
    </row>
    <row r="22" spans="2:13" ht="15" customHeight="1" x14ac:dyDescent="0.3">
      <c r="B22" s="177"/>
      <c r="C22" s="157"/>
      <c r="D22" s="159"/>
      <c r="E22" s="207" t="s">
        <v>119</v>
      </c>
      <c r="F22" s="69" t="s">
        <v>86</v>
      </c>
      <c r="G22" s="11"/>
      <c r="H22" s="11"/>
      <c r="I22" s="11"/>
      <c r="J22" s="11"/>
      <c r="K22" s="11"/>
      <c r="L22" s="76">
        <f t="shared" si="0"/>
        <v>0</v>
      </c>
      <c r="M22" s="171"/>
    </row>
    <row r="23" spans="2:13" x14ac:dyDescent="0.3">
      <c r="B23" s="177"/>
      <c r="C23" s="157"/>
      <c r="D23" s="159"/>
      <c r="E23" s="208"/>
      <c r="F23" s="70" t="s">
        <v>87</v>
      </c>
      <c r="G23" s="11"/>
      <c r="H23" s="11"/>
      <c r="I23" s="11"/>
      <c r="J23" s="11"/>
      <c r="K23" s="11"/>
      <c r="L23" s="76">
        <f t="shared" si="0"/>
        <v>0</v>
      </c>
      <c r="M23" s="171"/>
    </row>
    <row r="24" spans="2:13" x14ac:dyDescent="0.3">
      <c r="B24" s="177"/>
      <c r="C24" s="157"/>
      <c r="D24" s="159"/>
      <c r="E24" s="208"/>
      <c r="F24" s="71" t="s">
        <v>88</v>
      </c>
      <c r="G24" s="11"/>
      <c r="H24" s="11"/>
      <c r="I24" s="11"/>
      <c r="J24" s="11"/>
      <c r="K24" s="11"/>
      <c r="L24" s="76">
        <f t="shared" si="0"/>
        <v>0</v>
      </c>
      <c r="M24" s="171"/>
    </row>
    <row r="25" spans="2:13" x14ac:dyDescent="0.3">
      <c r="B25" s="177"/>
      <c r="C25" s="157"/>
      <c r="D25" s="159"/>
      <c r="E25" s="208"/>
      <c r="F25" s="72" t="s">
        <v>89</v>
      </c>
      <c r="G25" s="11"/>
      <c r="H25" s="11"/>
      <c r="I25" s="11"/>
      <c r="J25" s="11"/>
      <c r="K25" s="11"/>
      <c r="L25" s="76">
        <f t="shared" si="0"/>
        <v>0</v>
      </c>
      <c r="M25" s="171"/>
    </row>
    <row r="26" spans="2:13" x14ac:dyDescent="0.3">
      <c r="B26" s="177"/>
      <c r="C26" s="157"/>
      <c r="D26" s="159"/>
      <c r="E26" s="209"/>
      <c r="F26" s="59" t="s">
        <v>66</v>
      </c>
      <c r="G26" s="73">
        <f>SUM(G22+G23+G24+G25)</f>
        <v>0</v>
      </c>
      <c r="H26" s="73">
        <f>SUM(H22+H23+H24+H25)</f>
        <v>0</v>
      </c>
      <c r="I26" s="73">
        <f>SUM(I22+I23+I24+I25)</f>
        <v>0</v>
      </c>
      <c r="J26" s="73">
        <f>SUM(J22+J23+J24+J25)</f>
        <v>0</v>
      </c>
      <c r="K26" s="73">
        <f>SUM(K22+K23+K24+K25)</f>
        <v>0</v>
      </c>
      <c r="L26" s="73">
        <f t="shared" si="0"/>
        <v>0</v>
      </c>
      <c r="M26" s="171"/>
    </row>
    <row r="27" spans="2:13" x14ac:dyDescent="0.3">
      <c r="B27" s="177"/>
      <c r="C27" s="157"/>
      <c r="D27" s="159"/>
      <c r="E27" s="210" t="s">
        <v>64</v>
      </c>
      <c r="F27" s="69" t="s">
        <v>86</v>
      </c>
      <c r="G27" s="74">
        <f t="shared" ref="G27:K30" si="1">SUM(G17+G22)</f>
        <v>0</v>
      </c>
      <c r="H27" s="74">
        <f t="shared" si="1"/>
        <v>0</v>
      </c>
      <c r="I27" s="74">
        <f t="shared" si="1"/>
        <v>0</v>
      </c>
      <c r="J27" s="74">
        <f t="shared" si="1"/>
        <v>0</v>
      </c>
      <c r="K27" s="74">
        <f t="shared" si="1"/>
        <v>0</v>
      </c>
      <c r="L27" s="23">
        <f t="shared" si="0"/>
        <v>0</v>
      </c>
      <c r="M27" s="171"/>
    </row>
    <row r="28" spans="2:13" x14ac:dyDescent="0.3">
      <c r="B28" s="177"/>
      <c r="C28" s="157"/>
      <c r="D28" s="159"/>
      <c r="E28" s="210"/>
      <c r="F28" s="70" t="s">
        <v>87</v>
      </c>
      <c r="G28" s="74">
        <f t="shared" si="1"/>
        <v>0</v>
      </c>
      <c r="H28" s="74">
        <f t="shared" si="1"/>
        <v>0</v>
      </c>
      <c r="I28" s="74">
        <f t="shared" si="1"/>
        <v>0</v>
      </c>
      <c r="J28" s="74">
        <f t="shared" si="1"/>
        <v>0</v>
      </c>
      <c r="K28" s="74">
        <f t="shared" si="1"/>
        <v>0</v>
      </c>
      <c r="L28" s="23">
        <f t="shared" si="0"/>
        <v>0</v>
      </c>
      <c r="M28" s="171"/>
    </row>
    <row r="29" spans="2:13" x14ac:dyDescent="0.3">
      <c r="B29" s="177"/>
      <c r="C29" s="157"/>
      <c r="D29" s="159"/>
      <c r="E29" s="210"/>
      <c r="F29" s="71" t="s">
        <v>88</v>
      </c>
      <c r="G29" s="74">
        <f t="shared" si="1"/>
        <v>0</v>
      </c>
      <c r="H29" s="74">
        <f t="shared" si="1"/>
        <v>0</v>
      </c>
      <c r="I29" s="74">
        <f t="shared" si="1"/>
        <v>0</v>
      </c>
      <c r="J29" s="74">
        <f t="shared" si="1"/>
        <v>0</v>
      </c>
      <c r="K29" s="74">
        <f t="shared" si="1"/>
        <v>0</v>
      </c>
      <c r="L29" s="23">
        <f t="shared" si="0"/>
        <v>0</v>
      </c>
      <c r="M29" s="171"/>
    </row>
    <row r="30" spans="2:13" x14ac:dyDescent="0.3">
      <c r="B30" s="177"/>
      <c r="C30" s="157"/>
      <c r="D30" s="159"/>
      <c r="E30" s="210"/>
      <c r="F30" s="72" t="s">
        <v>89</v>
      </c>
      <c r="G30" s="74">
        <f t="shared" si="1"/>
        <v>0</v>
      </c>
      <c r="H30" s="74">
        <f t="shared" si="1"/>
        <v>0</v>
      </c>
      <c r="I30" s="74">
        <f t="shared" si="1"/>
        <v>0</v>
      </c>
      <c r="J30" s="74">
        <f t="shared" si="1"/>
        <v>0</v>
      </c>
      <c r="K30" s="74">
        <f t="shared" si="1"/>
        <v>0</v>
      </c>
      <c r="L30" s="23">
        <f t="shared" si="0"/>
        <v>0</v>
      </c>
      <c r="M30" s="171"/>
    </row>
    <row r="31" spans="2:13" x14ac:dyDescent="0.3">
      <c r="B31" s="177"/>
      <c r="C31" s="157"/>
      <c r="D31" s="159"/>
      <c r="E31" s="210"/>
      <c r="F31" s="58" t="s">
        <v>66</v>
      </c>
      <c r="G31" s="50">
        <f>SUM(G27+G28+G29+G30)</f>
        <v>0</v>
      </c>
      <c r="H31" s="50">
        <f>SUM(H27+H28+H29+H30)</f>
        <v>0</v>
      </c>
      <c r="I31" s="50">
        <f>SUM(I27+I28+I29+I30)</f>
        <v>0</v>
      </c>
      <c r="J31" s="50">
        <f>SUM(J27+J28+J29+J30)</f>
        <v>0</v>
      </c>
      <c r="K31" s="50">
        <f>SUM(K27+K28+K29+K30)</f>
        <v>0</v>
      </c>
      <c r="L31" s="50">
        <f t="shared" si="0"/>
        <v>0</v>
      </c>
      <c r="M31" s="171"/>
    </row>
    <row r="32" spans="2:13" x14ac:dyDescent="0.3">
      <c r="B32" s="177"/>
      <c r="C32" s="205" t="s">
        <v>67</v>
      </c>
      <c r="D32" s="205"/>
      <c r="E32" s="205"/>
      <c r="F32" s="69" t="s">
        <v>86</v>
      </c>
      <c r="G32" s="23">
        <f t="shared" ref="G32:K35" si="2">SUM(G7+G27)</f>
        <v>0</v>
      </c>
      <c r="H32" s="23">
        <f t="shared" si="2"/>
        <v>0</v>
      </c>
      <c r="I32" s="23">
        <f t="shared" si="2"/>
        <v>0</v>
      </c>
      <c r="J32" s="23">
        <f t="shared" si="2"/>
        <v>0</v>
      </c>
      <c r="K32" s="23">
        <f t="shared" si="2"/>
        <v>0</v>
      </c>
      <c r="L32" s="23">
        <f t="shared" si="0"/>
        <v>0</v>
      </c>
      <c r="M32" s="90" t="e">
        <f>L32/L62</f>
        <v>#DIV/0!</v>
      </c>
    </row>
    <row r="33" spans="2:13" x14ac:dyDescent="0.3">
      <c r="B33" s="177"/>
      <c r="C33" s="205"/>
      <c r="D33" s="205"/>
      <c r="E33" s="205"/>
      <c r="F33" s="70" t="s">
        <v>87</v>
      </c>
      <c r="G33" s="23">
        <f t="shared" si="2"/>
        <v>0</v>
      </c>
      <c r="H33" s="23">
        <f t="shared" si="2"/>
        <v>0</v>
      </c>
      <c r="I33" s="23">
        <f t="shared" si="2"/>
        <v>0</v>
      </c>
      <c r="J33" s="23">
        <f t="shared" si="2"/>
        <v>0</v>
      </c>
      <c r="K33" s="23">
        <f t="shared" si="2"/>
        <v>0</v>
      </c>
      <c r="L33" s="23">
        <f t="shared" si="0"/>
        <v>0</v>
      </c>
      <c r="M33" s="90" t="e">
        <f>L33/L63</f>
        <v>#DIV/0!</v>
      </c>
    </row>
    <row r="34" spans="2:13" x14ac:dyDescent="0.3">
      <c r="B34" s="177"/>
      <c r="C34" s="205"/>
      <c r="D34" s="205"/>
      <c r="E34" s="205"/>
      <c r="F34" s="71" t="s">
        <v>88</v>
      </c>
      <c r="G34" s="23">
        <f t="shared" si="2"/>
        <v>0</v>
      </c>
      <c r="H34" s="23">
        <f t="shared" si="2"/>
        <v>0</v>
      </c>
      <c r="I34" s="23">
        <f t="shared" si="2"/>
        <v>0</v>
      </c>
      <c r="J34" s="23">
        <f t="shared" si="2"/>
        <v>0</v>
      </c>
      <c r="K34" s="23">
        <f t="shared" si="2"/>
        <v>0</v>
      </c>
      <c r="L34" s="23">
        <f t="shared" si="0"/>
        <v>0</v>
      </c>
      <c r="M34" s="90" t="e">
        <f>L34/L64</f>
        <v>#DIV/0!</v>
      </c>
    </row>
    <row r="35" spans="2:13" x14ac:dyDescent="0.3">
      <c r="B35" s="177"/>
      <c r="C35" s="205"/>
      <c r="D35" s="205"/>
      <c r="E35" s="205"/>
      <c r="F35" s="72" t="s">
        <v>89</v>
      </c>
      <c r="G35" s="23">
        <f t="shared" si="2"/>
        <v>0</v>
      </c>
      <c r="H35" s="23">
        <f t="shared" si="2"/>
        <v>0</v>
      </c>
      <c r="I35" s="23">
        <f t="shared" si="2"/>
        <v>0</v>
      </c>
      <c r="J35" s="23">
        <f t="shared" si="2"/>
        <v>0</v>
      </c>
      <c r="K35" s="23">
        <f t="shared" si="2"/>
        <v>0</v>
      </c>
      <c r="L35" s="23">
        <f t="shared" si="0"/>
        <v>0</v>
      </c>
      <c r="M35" s="90" t="e">
        <f>L35/L65</f>
        <v>#DIV/0!</v>
      </c>
    </row>
    <row r="36" spans="2:13" x14ac:dyDescent="0.3">
      <c r="B36" s="177"/>
      <c r="C36" s="205"/>
      <c r="D36" s="205"/>
      <c r="E36" s="205"/>
      <c r="F36" s="77" t="s">
        <v>66</v>
      </c>
      <c r="G36" s="60">
        <f>SUM(G32+G33+G34+G35)</f>
        <v>0</v>
      </c>
      <c r="H36" s="60">
        <f>SUM(H32+H33+H34+H35)</f>
        <v>0</v>
      </c>
      <c r="I36" s="60">
        <f>SUM(I32+I33+I34+I35)</f>
        <v>0</v>
      </c>
      <c r="J36" s="60">
        <f>SUM(J32+J33+J34+J35)</f>
        <v>0</v>
      </c>
      <c r="K36" s="60">
        <f>SUM(K32+K33+K34+K35)</f>
        <v>0</v>
      </c>
      <c r="L36" s="60">
        <f t="shared" si="0"/>
        <v>0</v>
      </c>
      <c r="M36" s="91" t="e">
        <f>L36/L66</f>
        <v>#DIV/0!</v>
      </c>
    </row>
    <row r="37" spans="2:13" ht="15" customHeight="1" x14ac:dyDescent="0.3">
      <c r="B37" s="177"/>
      <c r="C37" s="211" t="s">
        <v>111</v>
      </c>
      <c r="D37" s="159" t="s">
        <v>60</v>
      </c>
      <c r="E37" s="207" t="s">
        <v>120</v>
      </c>
      <c r="F37" s="69" t="s">
        <v>86</v>
      </c>
      <c r="G37" s="11"/>
      <c r="H37" s="11"/>
      <c r="I37" s="11"/>
      <c r="J37" s="11"/>
      <c r="K37" s="11"/>
      <c r="L37" s="76">
        <f t="shared" si="0"/>
        <v>0</v>
      </c>
      <c r="M37" s="171"/>
    </row>
    <row r="38" spans="2:13" x14ac:dyDescent="0.3">
      <c r="B38" s="177"/>
      <c r="C38" s="157"/>
      <c r="D38" s="159"/>
      <c r="E38" s="208"/>
      <c r="F38" s="70" t="s">
        <v>87</v>
      </c>
      <c r="G38" s="11"/>
      <c r="H38" s="11"/>
      <c r="I38" s="11"/>
      <c r="J38" s="11"/>
      <c r="K38" s="11"/>
      <c r="L38" s="76">
        <f t="shared" si="0"/>
        <v>0</v>
      </c>
      <c r="M38" s="171"/>
    </row>
    <row r="39" spans="2:13" x14ac:dyDescent="0.3">
      <c r="B39" s="177"/>
      <c r="C39" s="157"/>
      <c r="D39" s="159"/>
      <c r="E39" s="208"/>
      <c r="F39" s="71" t="s">
        <v>88</v>
      </c>
      <c r="G39" s="11"/>
      <c r="H39" s="11"/>
      <c r="I39" s="11"/>
      <c r="J39" s="11"/>
      <c r="K39" s="11"/>
      <c r="L39" s="76">
        <f t="shared" si="0"/>
        <v>0</v>
      </c>
      <c r="M39" s="171"/>
    </row>
    <row r="40" spans="2:13" x14ac:dyDescent="0.3">
      <c r="B40" s="177"/>
      <c r="C40" s="157"/>
      <c r="D40" s="159"/>
      <c r="E40" s="208"/>
      <c r="F40" s="72" t="s">
        <v>89</v>
      </c>
      <c r="G40" s="11"/>
      <c r="H40" s="11"/>
      <c r="I40" s="11"/>
      <c r="J40" s="11"/>
      <c r="K40" s="11"/>
      <c r="L40" s="76">
        <f t="shared" si="0"/>
        <v>0</v>
      </c>
      <c r="M40" s="171"/>
    </row>
    <row r="41" spans="2:13" x14ac:dyDescent="0.3">
      <c r="B41" s="177"/>
      <c r="C41" s="157"/>
      <c r="D41" s="159"/>
      <c r="E41" s="209"/>
      <c r="F41" s="58" t="s">
        <v>68</v>
      </c>
      <c r="G41" s="50">
        <f>SUM(G37+G38+G39+G40)</f>
        <v>0</v>
      </c>
      <c r="H41" s="50">
        <f>SUM(H37+H38+H39+H40)</f>
        <v>0</v>
      </c>
      <c r="I41" s="50">
        <f>SUM(I37+I38+I39+I40)</f>
        <v>0</v>
      </c>
      <c r="J41" s="50">
        <f>SUM(J37+J38+J39+J40)</f>
        <v>0</v>
      </c>
      <c r="K41" s="50">
        <f>SUM(K37+K38+K39+K40)</f>
        <v>0</v>
      </c>
      <c r="L41" s="50">
        <f t="shared" si="0"/>
        <v>0</v>
      </c>
      <c r="M41" s="171"/>
    </row>
    <row r="42" spans="2:13" ht="15" customHeight="1" x14ac:dyDescent="0.3">
      <c r="B42" s="177"/>
      <c r="C42" s="211" t="s">
        <v>111</v>
      </c>
      <c r="D42" s="159" t="s">
        <v>65</v>
      </c>
      <c r="E42" s="207" t="s">
        <v>121</v>
      </c>
      <c r="F42" s="69" t="s">
        <v>86</v>
      </c>
      <c r="G42" s="11"/>
      <c r="H42" s="11"/>
      <c r="I42" s="11"/>
      <c r="J42" s="11"/>
      <c r="K42" s="11"/>
      <c r="L42" s="76">
        <f t="shared" si="0"/>
        <v>0</v>
      </c>
      <c r="M42" s="171"/>
    </row>
    <row r="43" spans="2:13" x14ac:dyDescent="0.3">
      <c r="B43" s="177"/>
      <c r="C43" s="211"/>
      <c r="D43" s="159"/>
      <c r="E43" s="208"/>
      <c r="F43" s="70" t="s">
        <v>87</v>
      </c>
      <c r="G43" s="11"/>
      <c r="H43" s="11"/>
      <c r="I43" s="11"/>
      <c r="J43" s="11"/>
      <c r="K43" s="11"/>
      <c r="L43" s="76">
        <f t="shared" si="0"/>
        <v>0</v>
      </c>
      <c r="M43" s="171"/>
    </row>
    <row r="44" spans="2:13" x14ac:dyDescent="0.3">
      <c r="B44" s="177"/>
      <c r="C44" s="211"/>
      <c r="D44" s="159"/>
      <c r="E44" s="208"/>
      <c r="F44" s="71" t="s">
        <v>88</v>
      </c>
      <c r="G44" s="11"/>
      <c r="H44" s="11"/>
      <c r="I44" s="11"/>
      <c r="J44" s="11"/>
      <c r="K44" s="11"/>
      <c r="L44" s="76">
        <f t="shared" si="0"/>
        <v>0</v>
      </c>
      <c r="M44" s="171"/>
    </row>
    <row r="45" spans="2:13" x14ac:dyDescent="0.3">
      <c r="B45" s="177"/>
      <c r="C45" s="211"/>
      <c r="D45" s="159"/>
      <c r="E45" s="208"/>
      <c r="F45" s="72" t="s">
        <v>89</v>
      </c>
      <c r="G45" s="11"/>
      <c r="H45" s="11"/>
      <c r="I45" s="11"/>
      <c r="J45" s="11"/>
      <c r="K45" s="11"/>
      <c r="L45" s="76">
        <f t="shared" si="0"/>
        <v>0</v>
      </c>
      <c r="M45" s="171"/>
    </row>
    <row r="46" spans="2:13" x14ac:dyDescent="0.3">
      <c r="B46" s="177"/>
      <c r="C46" s="211"/>
      <c r="D46" s="159"/>
      <c r="E46" s="209"/>
      <c r="F46" s="41" t="s">
        <v>66</v>
      </c>
      <c r="G46" s="73">
        <f>SUM(G42+G43+G44+G45)</f>
        <v>0</v>
      </c>
      <c r="H46" s="73">
        <f>SUM(H42+H43+H44+H45)</f>
        <v>0</v>
      </c>
      <c r="I46" s="73">
        <f>SUM(I42+I43+I44+I45)</f>
        <v>0</v>
      </c>
      <c r="J46" s="73">
        <f>SUM(J42+J43+J44+J45)</f>
        <v>0</v>
      </c>
      <c r="K46" s="73">
        <f>SUM(K42+K43+K44+K45)</f>
        <v>0</v>
      </c>
      <c r="L46" s="73">
        <f t="shared" si="0"/>
        <v>0</v>
      </c>
      <c r="M46" s="171"/>
    </row>
    <row r="47" spans="2:13" ht="15" customHeight="1" x14ac:dyDescent="0.3">
      <c r="B47" s="177"/>
      <c r="C47" s="211"/>
      <c r="D47" s="159"/>
      <c r="E47" s="207" t="s">
        <v>122</v>
      </c>
      <c r="F47" s="69" t="s">
        <v>86</v>
      </c>
      <c r="G47" s="11"/>
      <c r="H47" s="11"/>
      <c r="I47" s="11"/>
      <c r="J47" s="11"/>
      <c r="K47" s="11"/>
      <c r="L47" s="76">
        <f t="shared" si="0"/>
        <v>0</v>
      </c>
      <c r="M47" s="171"/>
    </row>
    <row r="48" spans="2:13" x14ac:dyDescent="0.3">
      <c r="B48" s="177"/>
      <c r="C48" s="211"/>
      <c r="D48" s="159"/>
      <c r="E48" s="208"/>
      <c r="F48" s="70" t="s">
        <v>87</v>
      </c>
      <c r="G48" s="11"/>
      <c r="H48" s="11"/>
      <c r="I48" s="11"/>
      <c r="J48" s="11"/>
      <c r="K48" s="11"/>
      <c r="L48" s="76">
        <f t="shared" si="0"/>
        <v>0</v>
      </c>
      <c r="M48" s="171"/>
    </row>
    <row r="49" spans="2:13" x14ac:dyDescent="0.3">
      <c r="B49" s="177"/>
      <c r="C49" s="211"/>
      <c r="D49" s="159"/>
      <c r="E49" s="208"/>
      <c r="F49" s="71" t="s">
        <v>88</v>
      </c>
      <c r="G49" s="11"/>
      <c r="H49" s="11"/>
      <c r="I49" s="11"/>
      <c r="J49" s="11"/>
      <c r="K49" s="11"/>
      <c r="L49" s="76">
        <f t="shared" si="0"/>
        <v>0</v>
      </c>
      <c r="M49" s="171"/>
    </row>
    <row r="50" spans="2:13" x14ac:dyDescent="0.3">
      <c r="B50" s="177"/>
      <c r="C50" s="211"/>
      <c r="D50" s="159"/>
      <c r="E50" s="208"/>
      <c r="F50" s="72" t="s">
        <v>89</v>
      </c>
      <c r="G50" s="11"/>
      <c r="H50" s="11"/>
      <c r="I50" s="11"/>
      <c r="J50" s="11"/>
      <c r="K50" s="11"/>
      <c r="L50" s="76">
        <f t="shared" si="0"/>
        <v>0</v>
      </c>
      <c r="M50" s="171"/>
    </row>
    <row r="51" spans="2:13" x14ac:dyDescent="0.3">
      <c r="B51" s="177"/>
      <c r="C51" s="211"/>
      <c r="D51" s="159"/>
      <c r="E51" s="209"/>
      <c r="F51" s="41" t="s">
        <v>66</v>
      </c>
      <c r="G51" s="73">
        <f>SUM(G47+G48+G49+G50)</f>
        <v>0</v>
      </c>
      <c r="H51" s="73">
        <f>SUM(H47+H48+H49+H50)</f>
        <v>0</v>
      </c>
      <c r="I51" s="73">
        <f>SUM(I47+I48+I49+I50)</f>
        <v>0</v>
      </c>
      <c r="J51" s="73">
        <f>SUM(J47+J48+J49+J50)</f>
        <v>0</v>
      </c>
      <c r="K51" s="73">
        <f>SUM(K47+K48+K49+K50)</f>
        <v>0</v>
      </c>
      <c r="L51" s="73">
        <f t="shared" si="0"/>
        <v>0</v>
      </c>
      <c r="M51" s="171"/>
    </row>
    <row r="52" spans="2:13" x14ac:dyDescent="0.3">
      <c r="B52" s="177"/>
      <c r="C52" s="211"/>
      <c r="D52" s="159"/>
      <c r="E52" s="212" t="s">
        <v>117</v>
      </c>
      <c r="F52" s="69" t="s">
        <v>86</v>
      </c>
      <c r="G52" s="11">
        <f t="shared" ref="G52:K55" si="3">SUM(G42+G47)</f>
        <v>0</v>
      </c>
      <c r="H52" s="11">
        <f t="shared" si="3"/>
        <v>0</v>
      </c>
      <c r="I52" s="11">
        <f t="shared" si="3"/>
        <v>0</v>
      </c>
      <c r="J52" s="11">
        <f t="shared" si="3"/>
        <v>0</v>
      </c>
      <c r="K52" s="11">
        <f t="shared" si="3"/>
        <v>0</v>
      </c>
      <c r="L52" s="76">
        <f t="shared" si="0"/>
        <v>0</v>
      </c>
      <c r="M52" s="171"/>
    </row>
    <row r="53" spans="2:13" x14ac:dyDescent="0.3">
      <c r="B53" s="177"/>
      <c r="C53" s="211"/>
      <c r="D53" s="159"/>
      <c r="E53" s="213"/>
      <c r="F53" s="70" t="s">
        <v>87</v>
      </c>
      <c r="G53" s="11">
        <f t="shared" si="3"/>
        <v>0</v>
      </c>
      <c r="H53" s="11">
        <f t="shared" si="3"/>
        <v>0</v>
      </c>
      <c r="I53" s="11">
        <f t="shared" si="3"/>
        <v>0</v>
      </c>
      <c r="J53" s="11">
        <f t="shared" si="3"/>
        <v>0</v>
      </c>
      <c r="K53" s="11">
        <f t="shared" si="3"/>
        <v>0</v>
      </c>
      <c r="L53" s="76">
        <f t="shared" si="0"/>
        <v>0</v>
      </c>
      <c r="M53" s="171"/>
    </row>
    <row r="54" spans="2:13" x14ac:dyDescent="0.3">
      <c r="B54" s="177"/>
      <c r="C54" s="211"/>
      <c r="D54" s="159"/>
      <c r="E54" s="213"/>
      <c r="F54" s="71" t="s">
        <v>88</v>
      </c>
      <c r="G54" s="11">
        <f t="shared" si="3"/>
        <v>0</v>
      </c>
      <c r="H54" s="11">
        <f t="shared" si="3"/>
        <v>0</v>
      </c>
      <c r="I54" s="11">
        <f t="shared" si="3"/>
        <v>0</v>
      </c>
      <c r="J54" s="11">
        <f t="shared" si="3"/>
        <v>0</v>
      </c>
      <c r="K54" s="11">
        <f t="shared" si="3"/>
        <v>0</v>
      </c>
      <c r="L54" s="76">
        <f t="shared" si="0"/>
        <v>0</v>
      </c>
      <c r="M54" s="171"/>
    </row>
    <row r="55" spans="2:13" x14ac:dyDescent="0.3">
      <c r="B55" s="177"/>
      <c r="C55" s="211"/>
      <c r="D55" s="159"/>
      <c r="E55" s="213"/>
      <c r="F55" s="72" t="s">
        <v>89</v>
      </c>
      <c r="G55" s="11">
        <f t="shared" si="3"/>
        <v>0</v>
      </c>
      <c r="H55" s="11">
        <f t="shared" si="3"/>
        <v>0</v>
      </c>
      <c r="I55" s="11">
        <f t="shared" si="3"/>
        <v>0</v>
      </c>
      <c r="J55" s="11">
        <f t="shared" si="3"/>
        <v>0</v>
      </c>
      <c r="K55" s="11">
        <f t="shared" si="3"/>
        <v>0</v>
      </c>
      <c r="L55" s="76">
        <f t="shared" si="0"/>
        <v>0</v>
      </c>
      <c r="M55" s="171"/>
    </row>
    <row r="56" spans="2:13" x14ac:dyDescent="0.3">
      <c r="B56" s="177"/>
      <c r="C56" s="211"/>
      <c r="D56" s="159"/>
      <c r="E56" s="214"/>
      <c r="F56" s="58" t="s">
        <v>66</v>
      </c>
      <c r="G56" s="50">
        <f>SUM(G52+G53+G54+G55)</f>
        <v>0</v>
      </c>
      <c r="H56" s="50">
        <f>SUM(H52+H53+H54+H55)</f>
        <v>0</v>
      </c>
      <c r="I56" s="50">
        <f>SUM(I52+I53+I54+I55)</f>
        <v>0</v>
      </c>
      <c r="J56" s="50">
        <f>SUM(J52+J53+J54+J55)</f>
        <v>0</v>
      </c>
      <c r="K56" s="50">
        <f>SUM(K52+K53+K54+K55)</f>
        <v>0</v>
      </c>
      <c r="L56" s="50">
        <f t="shared" si="0"/>
        <v>0</v>
      </c>
      <c r="M56" s="171"/>
    </row>
    <row r="57" spans="2:13" x14ac:dyDescent="0.3">
      <c r="B57" s="177"/>
      <c r="C57" s="204" t="s">
        <v>90</v>
      </c>
      <c r="D57" s="205"/>
      <c r="E57" s="205"/>
      <c r="F57" s="69" t="s">
        <v>86</v>
      </c>
      <c r="G57" s="23">
        <f t="shared" ref="G57:K60" si="4">SUM(G37+G52)</f>
        <v>0</v>
      </c>
      <c r="H57" s="23">
        <f t="shared" si="4"/>
        <v>0</v>
      </c>
      <c r="I57" s="23">
        <f t="shared" si="4"/>
        <v>0</v>
      </c>
      <c r="J57" s="23">
        <f t="shared" si="4"/>
        <v>0</v>
      </c>
      <c r="K57" s="23">
        <f t="shared" si="4"/>
        <v>0</v>
      </c>
      <c r="L57" s="23">
        <f t="shared" si="0"/>
        <v>0</v>
      </c>
      <c r="M57" s="90" t="e">
        <f>L57/L62</f>
        <v>#DIV/0!</v>
      </c>
    </row>
    <row r="58" spans="2:13" x14ac:dyDescent="0.3">
      <c r="B58" s="177"/>
      <c r="C58" s="205"/>
      <c r="D58" s="205"/>
      <c r="E58" s="205"/>
      <c r="F58" s="70" t="s">
        <v>87</v>
      </c>
      <c r="G58" s="23">
        <f t="shared" si="4"/>
        <v>0</v>
      </c>
      <c r="H58" s="23">
        <f t="shared" si="4"/>
        <v>0</v>
      </c>
      <c r="I58" s="23">
        <f t="shared" si="4"/>
        <v>0</v>
      </c>
      <c r="J58" s="23">
        <f t="shared" si="4"/>
        <v>0</v>
      </c>
      <c r="K58" s="23">
        <f t="shared" si="4"/>
        <v>0</v>
      </c>
      <c r="L58" s="23">
        <f t="shared" si="0"/>
        <v>0</v>
      </c>
      <c r="M58" s="90" t="e">
        <f>L58/L63</f>
        <v>#DIV/0!</v>
      </c>
    </row>
    <row r="59" spans="2:13" x14ac:dyDescent="0.3">
      <c r="B59" s="177"/>
      <c r="C59" s="205"/>
      <c r="D59" s="205"/>
      <c r="E59" s="205"/>
      <c r="F59" s="71" t="s">
        <v>88</v>
      </c>
      <c r="G59" s="23">
        <f t="shared" si="4"/>
        <v>0</v>
      </c>
      <c r="H59" s="23">
        <f t="shared" si="4"/>
        <v>0</v>
      </c>
      <c r="I59" s="23">
        <f t="shared" si="4"/>
        <v>0</v>
      </c>
      <c r="J59" s="23">
        <f t="shared" si="4"/>
        <v>0</v>
      </c>
      <c r="K59" s="23">
        <f t="shared" si="4"/>
        <v>0</v>
      </c>
      <c r="L59" s="23">
        <f t="shared" si="0"/>
        <v>0</v>
      </c>
      <c r="M59" s="90" t="e">
        <f>L59/L64</f>
        <v>#DIV/0!</v>
      </c>
    </row>
    <row r="60" spans="2:13" x14ac:dyDescent="0.3">
      <c r="B60" s="177"/>
      <c r="C60" s="205"/>
      <c r="D60" s="205"/>
      <c r="E60" s="205"/>
      <c r="F60" s="72" t="s">
        <v>89</v>
      </c>
      <c r="G60" s="23">
        <f t="shared" si="4"/>
        <v>0</v>
      </c>
      <c r="H60" s="23">
        <f t="shared" si="4"/>
        <v>0</v>
      </c>
      <c r="I60" s="23">
        <f t="shared" si="4"/>
        <v>0</v>
      </c>
      <c r="J60" s="23">
        <f t="shared" si="4"/>
        <v>0</v>
      </c>
      <c r="K60" s="23">
        <f t="shared" si="4"/>
        <v>0</v>
      </c>
      <c r="L60" s="23">
        <f t="shared" si="0"/>
        <v>0</v>
      </c>
      <c r="M60" s="90" t="e">
        <f>L60/L65</f>
        <v>#DIV/0!</v>
      </c>
    </row>
    <row r="61" spans="2:13" x14ac:dyDescent="0.3">
      <c r="B61" s="177"/>
      <c r="C61" s="205"/>
      <c r="D61" s="205"/>
      <c r="E61" s="205"/>
      <c r="F61" s="77" t="s">
        <v>66</v>
      </c>
      <c r="G61" s="60">
        <f>SUM(G57+G58+G59+G60)</f>
        <v>0</v>
      </c>
      <c r="H61" s="60">
        <f>SUM(H57+H58+H59+H60)</f>
        <v>0</v>
      </c>
      <c r="I61" s="60">
        <f>SUM(I57+I58+I59+I60)</f>
        <v>0</v>
      </c>
      <c r="J61" s="60">
        <f>SUM(J57+J58+J59+J60)</f>
        <v>0</v>
      </c>
      <c r="K61" s="60">
        <f>SUM(K57+K58+K59+K60)</f>
        <v>0</v>
      </c>
      <c r="L61" s="60">
        <f t="shared" si="0"/>
        <v>0</v>
      </c>
      <c r="M61" s="91" t="e">
        <f>L61/L66</f>
        <v>#DIV/0!</v>
      </c>
    </row>
    <row r="62" spans="2:13" x14ac:dyDescent="0.3">
      <c r="B62" s="177"/>
      <c r="C62" s="206" t="s">
        <v>71</v>
      </c>
      <c r="D62" s="206"/>
      <c r="E62" s="206"/>
      <c r="F62" s="69" t="s">
        <v>86</v>
      </c>
      <c r="G62" s="23">
        <f t="shared" ref="G62:K65" si="5">SUM(G32+G57)</f>
        <v>0</v>
      </c>
      <c r="H62" s="23">
        <f t="shared" si="5"/>
        <v>0</v>
      </c>
      <c r="I62" s="23">
        <f t="shared" si="5"/>
        <v>0</v>
      </c>
      <c r="J62" s="23">
        <f t="shared" si="5"/>
        <v>0</v>
      </c>
      <c r="K62" s="23">
        <f t="shared" si="5"/>
        <v>0</v>
      </c>
      <c r="L62" s="23">
        <f t="shared" si="0"/>
        <v>0</v>
      </c>
      <c r="M62" s="90" t="e">
        <f>L62/L82</f>
        <v>#DIV/0!</v>
      </c>
    </row>
    <row r="63" spans="2:13" x14ac:dyDescent="0.3">
      <c r="B63" s="177"/>
      <c r="C63" s="206"/>
      <c r="D63" s="206"/>
      <c r="E63" s="206"/>
      <c r="F63" s="70" t="s">
        <v>87</v>
      </c>
      <c r="G63" s="23">
        <f t="shared" si="5"/>
        <v>0</v>
      </c>
      <c r="H63" s="23">
        <f t="shared" si="5"/>
        <v>0</v>
      </c>
      <c r="I63" s="23">
        <f t="shared" si="5"/>
        <v>0</v>
      </c>
      <c r="J63" s="23">
        <f t="shared" si="5"/>
        <v>0</v>
      </c>
      <c r="K63" s="23">
        <f t="shared" si="5"/>
        <v>0</v>
      </c>
      <c r="L63" s="23">
        <f t="shared" si="0"/>
        <v>0</v>
      </c>
      <c r="M63" s="90" t="e">
        <f>L63/L83</f>
        <v>#DIV/0!</v>
      </c>
    </row>
    <row r="64" spans="2:13" x14ac:dyDescent="0.3">
      <c r="B64" s="177"/>
      <c r="C64" s="206"/>
      <c r="D64" s="206"/>
      <c r="E64" s="206"/>
      <c r="F64" s="71" t="s">
        <v>88</v>
      </c>
      <c r="G64" s="23">
        <f t="shared" si="5"/>
        <v>0</v>
      </c>
      <c r="H64" s="23">
        <f t="shared" si="5"/>
        <v>0</v>
      </c>
      <c r="I64" s="23">
        <f t="shared" si="5"/>
        <v>0</v>
      </c>
      <c r="J64" s="23">
        <f t="shared" si="5"/>
        <v>0</v>
      </c>
      <c r="K64" s="23">
        <f t="shared" si="5"/>
        <v>0</v>
      </c>
      <c r="L64" s="23">
        <f t="shared" si="0"/>
        <v>0</v>
      </c>
      <c r="M64" s="90" t="e">
        <f>L64/L84</f>
        <v>#DIV/0!</v>
      </c>
    </row>
    <row r="65" spans="2:13" x14ac:dyDescent="0.3">
      <c r="B65" s="177"/>
      <c r="C65" s="206"/>
      <c r="D65" s="206"/>
      <c r="E65" s="206"/>
      <c r="F65" s="72" t="s">
        <v>89</v>
      </c>
      <c r="G65" s="23">
        <f t="shared" si="5"/>
        <v>0</v>
      </c>
      <c r="H65" s="23">
        <f t="shared" si="5"/>
        <v>0</v>
      </c>
      <c r="I65" s="23">
        <f t="shared" si="5"/>
        <v>0</v>
      </c>
      <c r="J65" s="23">
        <f t="shared" si="5"/>
        <v>0</v>
      </c>
      <c r="K65" s="23">
        <f t="shared" si="5"/>
        <v>0</v>
      </c>
      <c r="L65" s="23">
        <f t="shared" si="0"/>
        <v>0</v>
      </c>
      <c r="M65" s="90" t="e">
        <f>L65/L85</f>
        <v>#DIV/0!</v>
      </c>
    </row>
    <row r="66" spans="2:13" x14ac:dyDescent="0.3">
      <c r="B66" s="177"/>
      <c r="C66" s="206"/>
      <c r="D66" s="206"/>
      <c r="E66" s="206"/>
      <c r="F66" s="75" t="s">
        <v>2</v>
      </c>
      <c r="G66" s="26">
        <f>SUM(G62+G63+G64+G65)</f>
        <v>0</v>
      </c>
      <c r="H66" s="26">
        <f>SUM(H62+H63+H64+H65)</f>
        <v>0</v>
      </c>
      <c r="I66" s="26">
        <f>SUM(I62+I63+I64+I65)</f>
        <v>0</v>
      </c>
      <c r="J66" s="26">
        <f>SUM(J62+J63+J64+J65)</f>
        <v>0</v>
      </c>
      <c r="K66" s="26">
        <f>SUM(K62+K63+K64+K65)</f>
        <v>0</v>
      </c>
      <c r="L66" s="26">
        <f t="shared" si="0"/>
        <v>0</v>
      </c>
      <c r="M66" s="92" t="e">
        <f>L66/L86</f>
        <v>#DIV/0!</v>
      </c>
    </row>
    <row r="67" spans="2:13" ht="15" customHeight="1" x14ac:dyDescent="0.3">
      <c r="B67" s="166" t="s">
        <v>94</v>
      </c>
      <c r="C67" s="167"/>
      <c r="D67" s="220" t="s">
        <v>102</v>
      </c>
      <c r="E67" s="221"/>
      <c r="F67" s="79" t="s">
        <v>86</v>
      </c>
      <c r="G67" s="80"/>
      <c r="H67" s="80"/>
      <c r="I67" s="80"/>
      <c r="J67" s="80"/>
      <c r="K67" s="80"/>
      <c r="L67" s="86">
        <f t="shared" si="0"/>
        <v>0</v>
      </c>
      <c r="M67" s="93" t="e">
        <f>L67/L82</f>
        <v>#DIV/0!</v>
      </c>
    </row>
    <row r="68" spans="2:13" x14ac:dyDescent="0.3">
      <c r="B68" s="166"/>
      <c r="C68" s="167"/>
      <c r="D68" s="222"/>
      <c r="E68" s="223"/>
      <c r="F68" s="81" t="s">
        <v>87</v>
      </c>
      <c r="G68" s="80"/>
      <c r="H68" s="80"/>
      <c r="I68" s="80"/>
      <c r="J68" s="80"/>
      <c r="K68" s="80"/>
      <c r="L68" s="86">
        <f t="shared" si="0"/>
        <v>0</v>
      </c>
      <c r="M68" s="93" t="e">
        <f>L68/L83</f>
        <v>#DIV/0!</v>
      </c>
    </row>
    <row r="69" spans="2:13" x14ac:dyDescent="0.3">
      <c r="B69" s="166"/>
      <c r="C69" s="167"/>
      <c r="D69" s="222"/>
      <c r="E69" s="223"/>
      <c r="F69" s="82" t="s">
        <v>88</v>
      </c>
      <c r="G69" s="80"/>
      <c r="H69" s="80"/>
      <c r="I69" s="80"/>
      <c r="J69" s="80"/>
      <c r="K69" s="80"/>
      <c r="L69" s="86">
        <f t="shared" si="0"/>
        <v>0</v>
      </c>
      <c r="M69" s="93" t="e">
        <f>L69/L84</f>
        <v>#DIV/0!</v>
      </c>
    </row>
    <row r="70" spans="2:13" x14ac:dyDescent="0.3">
      <c r="B70" s="166"/>
      <c r="C70" s="167"/>
      <c r="D70" s="222"/>
      <c r="E70" s="223"/>
      <c r="F70" s="83" t="s">
        <v>89</v>
      </c>
      <c r="G70" s="80"/>
      <c r="H70" s="80"/>
      <c r="I70" s="80"/>
      <c r="J70" s="80"/>
      <c r="K70" s="80"/>
      <c r="L70" s="86">
        <f t="shared" si="0"/>
        <v>0</v>
      </c>
      <c r="M70" s="93" t="e">
        <f>L70/L85</f>
        <v>#DIV/0!</v>
      </c>
    </row>
    <row r="71" spans="2:13" x14ac:dyDescent="0.3">
      <c r="B71" s="166"/>
      <c r="C71" s="167"/>
      <c r="D71" s="224"/>
      <c r="E71" s="225"/>
      <c r="F71" s="84" t="s">
        <v>66</v>
      </c>
      <c r="G71" s="85">
        <f>SUM(G67+G68+G69+G70)</f>
        <v>0</v>
      </c>
      <c r="H71" s="85">
        <f>SUM(H67+H68+H69+H70)</f>
        <v>0</v>
      </c>
      <c r="I71" s="85">
        <f>SUM(I67+I68+I69+I70)</f>
        <v>0</v>
      </c>
      <c r="J71" s="85">
        <f>SUM(J67+J68+J69+J70)</f>
        <v>0</v>
      </c>
      <c r="K71" s="85">
        <f>SUM(K67+K68+K69+K70)</f>
        <v>0</v>
      </c>
      <c r="L71" s="85">
        <f t="shared" si="0"/>
        <v>0</v>
      </c>
      <c r="M71" s="94" t="e">
        <f>L71/L86</f>
        <v>#DIV/0!</v>
      </c>
    </row>
    <row r="72" spans="2:13" x14ac:dyDescent="0.3">
      <c r="B72" s="166"/>
      <c r="C72" s="167"/>
      <c r="D72" s="226" t="s">
        <v>123</v>
      </c>
      <c r="E72" s="227"/>
      <c r="F72" s="79" t="s">
        <v>86</v>
      </c>
      <c r="G72" s="80"/>
      <c r="H72" s="80"/>
      <c r="I72" s="80"/>
      <c r="J72" s="80"/>
      <c r="K72" s="80"/>
      <c r="L72" s="86">
        <f t="shared" ref="L72:L80" si="6">SUM(G72+H72+I72+J72+K72)</f>
        <v>0</v>
      </c>
      <c r="M72" s="93" t="e">
        <f>L72/L82</f>
        <v>#DIV/0!</v>
      </c>
    </row>
    <row r="73" spans="2:13" x14ac:dyDescent="0.3">
      <c r="B73" s="166"/>
      <c r="C73" s="167"/>
      <c r="D73" s="228"/>
      <c r="E73" s="229"/>
      <c r="F73" s="81" t="s">
        <v>87</v>
      </c>
      <c r="G73" s="80"/>
      <c r="H73" s="80"/>
      <c r="I73" s="80"/>
      <c r="J73" s="80"/>
      <c r="K73" s="80"/>
      <c r="L73" s="86">
        <f t="shared" si="6"/>
        <v>0</v>
      </c>
      <c r="M73" s="93" t="e">
        <f>L73/L83</f>
        <v>#DIV/0!</v>
      </c>
    </row>
    <row r="74" spans="2:13" x14ac:dyDescent="0.3">
      <c r="B74" s="166"/>
      <c r="C74" s="167"/>
      <c r="D74" s="228"/>
      <c r="E74" s="229"/>
      <c r="F74" s="82" t="s">
        <v>88</v>
      </c>
      <c r="G74" s="80"/>
      <c r="H74" s="80"/>
      <c r="I74" s="80"/>
      <c r="J74" s="80"/>
      <c r="K74" s="80"/>
      <c r="L74" s="86">
        <f t="shared" si="6"/>
        <v>0</v>
      </c>
      <c r="M74" s="93" t="e">
        <f>L74/L84</f>
        <v>#DIV/0!</v>
      </c>
    </row>
    <row r="75" spans="2:13" x14ac:dyDescent="0.3">
      <c r="B75" s="166"/>
      <c r="C75" s="167"/>
      <c r="D75" s="228"/>
      <c r="E75" s="229"/>
      <c r="F75" s="83" t="s">
        <v>89</v>
      </c>
      <c r="G75" s="80"/>
      <c r="H75" s="80"/>
      <c r="I75" s="80"/>
      <c r="J75" s="80"/>
      <c r="K75" s="80"/>
      <c r="L75" s="86">
        <f t="shared" si="6"/>
        <v>0</v>
      </c>
      <c r="M75" s="93" t="e">
        <f>L75/L85</f>
        <v>#DIV/0!</v>
      </c>
    </row>
    <row r="76" spans="2:13" x14ac:dyDescent="0.3">
      <c r="B76" s="166"/>
      <c r="C76" s="167"/>
      <c r="D76" s="230"/>
      <c r="E76" s="231"/>
      <c r="F76" s="84" t="s">
        <v>66</v>
      </c>
      <c r="G76" s="85">
        <f>SUM(G72+G73+G74+G75)</f>
        <v>0</v>
      </c>
      <c r="H76" s="85">
        <f>SUM(H72+H73+H74+H75)</f>
        <v>0</v>
      </c>
      <c r="I76" s="85">
        <f>SUM(I72+I73+I74+I75)</f>
        <v>0</v>
      </c>
      <c r="J76" s="85">
        <f>SUM(J72+J73+J74+J75)</f>
        <v>0</v>
      </c>
      <c r="K76" s="85">
        <f>SUM(K72+K73+K74+K75)</f>
        <v>0</v>
      </c>
      <c r="L76" s="85">
        <f t="shared" si="6"/>
        <v>0</v>
      </c>
      <c r="M76" s="94" t="e">
        <f>L76/L86</f>
        <v>#DIV/0!</v>
      </c>
    </row>
    <row r="77" spans="2:13" ht="15" customHeight="1" x14ac:dyDescent="0.3">
      <c r="B77" s="166"/>
      <c r="C77" s="167"/>
      <c r="D77" s="232" t="s">
        <v>93</v>
      </c>
      <c r="E77" s="232"/>
      <c r="F77" s="79" t="s">
        <v>86</v>
      </c>
      <c r="G77" s="80">
        <f t="shared" ref="G77:K80" si="7">G67+G72</f>
        <v>0</v>
      </c>
      <c r="H77" s="80">
        <f t="shared" si="7"/>
        <v>0</v>
      </c>
      <c r="I77" s="80">
        <f t="shared" si="7"/>
        <v>0</v>
      </c>
      <c r="J77" s="80">
        <f t="shared" si="7"/>
        <v>0</v>
      </c>
      <c r="K77" s="80">
        <f t="shared" si="7"/>
        <v>0</v>
      </c>
      <c r="L77" s="86">
        <f t="shared" si="6"/>
        <v>0</v>
      </c>
      <c r="M77" s="171"/>
    </row>
    <row r="78" spans="2:13" x14ac:dyDescent="0.3">
      <c r="B78" s="166"/>
      <c r="C78" s="167"/>
      <c r="D78" s="232"/>
      <c r="E78" s="232"/>
      <c r="F78" s="81" t="s">
        <v>87</v>
      </c>
      <c r="G78" s="80">
        <f t="shared" si="7"/>
        <v>0</v>
      </c>
      <c r="H78" s="80">
        <f t="shared" si="7"/>
        <v>0</v>
      </c>
      <c r="I78" s="80">
        <f t="shared" si="7"/>
        <v>0</v>
      </c>
      <c r="J78" s="80">
        <f t="shared" si="7"/>
        <v>0</v>
      </c>
      <c r="K78" s="80">
        <f t="shared" si="7"/>
        <v>0</v>
      </c>
      <c r="L78" s="86">
        <f t="shared" si="6"/>
        <v>0</v>
      </c>
      <c r="M78" s="171"/>
    </row>
    <row r="79" spans="2:13" x14ac:dyDescent="0.3">
      <c r="B79" s="166"/>
      <c r="C79" s="167"/>
      <c r="D79" s="232"/>
      <c r="E79" s="232"/>
      <c r="F79" s="82" t="s">
        <v>88</v>
      </c>
      <c r="G79" s="80">
        <f t="shared" si="7"/>
        <v>0</v>
      </c>
      <c r="H79" s="80">
        <f t="shared" si="7"/>
        <v>0</v>
      </c>
      <c r="I79" s="80">
        <f t="shared" si="7"/>
        <v>0</v>
      </c>
      <c r="J79" s="80">
        <f t="shared" si="7"/>
        <v>0</v>
      </c>
      <c r="K79" s="80">
        <f t="shared" si="7"/>
        <v>0</v>
      </c>
      <c r="L79" s="86">
        <f t="shared" si="6"/>
        <v>0</v>
      </c>
      <c r="M79" s="171"/>
    </row>
    <row r="80" spans="2:13" x14ac:dyDescent="0.3">
      <c r="B80" s="166"/>
      <c r="C80" s="167"/>
      <c r="D80" s="232"/>
      <c r="E80" s="232"/>
      <c r="F80" s="83" t="s">
        <v>89</v>
      </c>
      <c r="G80" s="80">
        <f t="shared" si="7"/>
        <v>0</v>
      </c>
      <c r="H80" s="80">
        <f t="shared" si="7"/>
        <v>0</v>
      </c>
      <c r="I80" s="80">
        <f t="shared" si="7"/>
        <v>0</v>
      </c>
      <c r="J80" s="80">
        <f t="shared" si="7"/>
        <v>0</v>
      </c>
      <c r="K80" s="80">
        <f t="shared" si="7"/>
        <v>0</v>
      </c>
      <c r="L80" s="86">
        <f t="shared" si="6"/>
        <v>0</v>
      </c>
      <c r="M80" s="171"/>
    </row>
    <row r="81" spans="2:13" x14ac:dyDescent="0.3">
      <c r="B81" s="166"/>
      <c r="C81" s="167"/>
      <c r="D81" s="232"/>
      <c r="E81" s="232"/>
      <c r="F81" s="62" t="s">
        <v>2</v>
      </c>
      <c r="G81" s="5">
        <f t="shared" ref="G81:L81" si="8">SUM(G77+G78+G79+G80)</f>
        <v>0</v>
      </c>
      <c r="H81" s="5">
        <f t="shared" si="8"/>
        <v>0</v>
      </c>
      <c r="I81" s="5">
        <f t="shared" si="8"/>
        <v>0</v>
      </c>
      <c r="J81" s="5">
        <f t="shared" si="8"/>
        <v>0</v>
      </c>
      <c r="K81" s="5">
        <f t="shared" si="8"/>
        <v>0</v>
      </c>
      <c r="L81" s="5">
        <f t="shared" si="8"/>
        <v>0</v>
      </c>
      <c r="M81" s="171"/>
    </row>
    <row r="82" spans="2:13" x14ac:dyDescent="0.3">
      <c r="B82" s="215" t="s">
        <v>76</v>
      </c>
      <c r="C82" s="216"/>
      <c r="D82" s="216"/>
      <c r="E82" s="216"/>
      <c r="F82" s="69" t="s">
        <v>86</v>
      </c>
      <c r="G82" s="11">
        <f t="shared" ref="G82:K85" si="9">G62+G77</f>
        <v>0</v>
      </c>
      <c r="H82" s="11">
        <f t="shared" si="9"/>
        <v>0</v>
      </c>
      <c r="I82" s="11">
        <f t="shared" si="9"/>
        <v>0</v>
      </c>
      <c r="J82" s="11">
        <f t="shared" si="9"/>
        <v>0</v>
      </c>
      <c r="K82" s="11">
        <f t="shared" si="9"/>
        <v>0</v>
      </c>
      <c r="L82" s="76">
        <f>SUM(G82:K82)</f>
        <v>0</v>
      </c>
      <c r="M82" s="171"/>
    </row>
    <row r="83" spans="2:13" x14ac:dyDescent="0.3">
      <c r="B83" s="215"/>
      <c r="C83" s="216"/>
      <c r="D83" s="216"/>
      <c r="E83" s="216"/>
      <c r="F83" s="70" t="s">
        <v>87</v>
      </c>
      <c r="G83" s="11">
        <f t="shared" si="9"/>
        <v>0</v>
      </c>
      <c r="H83" s="11">
        <f t="shared" si="9"/>
        <v>0</v>
      </c>
      <c r="I83" s="11">
        <f t="shared" si="9"/>
        <v>0</v>
      </c>
      <c r="J83" s="11">
        <f t="shared" si="9"/>
        <v>0</v>
      </c>
      <c r="K83" s="11">
        <f t="shared" si="9"/>
        <v>0</v>
      </c>
      <c r="L83" s="76">
        <f>SUM(G83:K83)</f>
        <v>0</v>
      </c>
      <c r="M83" s="171"/>
    </row>
    <row r="84" spans="2:13" x14ac:dyDescent="0.3">
      <c r="B84" s="215"/>
      <c r="C84" s="216"/>
      <c r="D84" s="216"/>
      <c r="E84" s="216"/>
      <c r="F84" s="71" t="s">
        <v>88</v>
      </c>
      <c r="G84" s="11">
        <f t="shared" si="9"/>
        <v>0</v>
      </c>
      <c r="H84" s="11">
        <f t="shared" si="9"/>
        <v>0</v>
      </c>
      <c r="I84" s="11">
        <f t="shared" si="9"/>
        <v>0</v>
      </c>
      <c r="J84" s="11">
        <f t="shared" si="9"/>
        <v>0</v>
      </c>
      <c r="K84" s="11">
        <f t="shared" si="9"/>
        <v>0</v>
      </c>
      <c r="L84" s="76">
        <f>SUM(G84:K84)</f>
        <v>0</v>
      </c>
      <c r="M84" s="171"/>
    </row>
    <row r="85" spans="2:13" x14ac:dyDescent="0.3">
      <c r="B85" s="215"/>
      <c r="C85" s="216"/>
      <c r="D85" s="216"/>
      <c r="E85" s="216"/>
      <c r="F85" s="72" t="s">
        <v>89</v>
      </c>
      <c r="G85" s="11">
        <f t="shared" si="9"/>
        <v>0</v>
      </c>
      <c r="H85" s="11">
        <f t="shared" si="9"/>
        <v>0</v>
      </c>
      <c r="I85" s="11">
        <f t="shared" si="9"/>
        <v>0</v>
      </c>
      <c r="J85" s="11">
        <f t="shared" si="9"/>
        <v>0</v>
      </c>
      <c r="K85" s="11">
        <f t="shared" si="9"/>
        <v>0</v>
      </c>
      <c r="L85" s="76">
        <f>SUM(G85:K85)</f>
        <v>0</v>
      </c>
      <c r="M85" s="171"/>
    </row>
    <row r="86" spans="2:13" ht="15" thickBot="1" x14ac:dyDescent="0.35">
      <c r="B86" s="217"/>
      <c r="C86" s="218"/>
      <c r="D86" s="218"/>
      <c r="E86" s="218"/>
      <c r="F86" s="87" t="s">
        <v>2</v>
      </c>
      <c r="G86" s="88">
        <f t="shared" ref="G86:L86" si="10">SUM(G82+G83+G84+G85)</f>
        <v>0</v>
      </c>
      <c r="H86" s="88">
        <f t="shared" si="10"/>
        <v>0</v>
      </c>
      <c r="I86" s="88">
        <f t="shared" si="10"/>
        <v>0</v>
      </c>
      <c r="J86" s="88">
        <f t="shared" si="10"/>
        <v>0</v>
      </c>
      <c r="K86" s="88">
        <f t="shared" si="10"/>
        <v>0</v>
      </c>
      <c r="L86" s="88">
        <f t="shared" si="10"/>
        <v>0</v>
      </c>
      <c r="M86" s="219"/>
    </row>
    <row r="87" spans="2:13" x14ac:dyDescent="0.3">
      <c r="D87" s="68" t="s">
        <v>79</v>
      </c>
    </row>
    <row r="88" spans="2:13" ht="5.0999999999999996" customHeight="1" x14ac:dyDescent="0.3"/>
  </sheetData>
  <mergeCells count="34">
    <mergeCell ref="B67:C81"/>
    <mergeCell ref="B82:E86"/>
    <mergeCell ref="M77:M86"/>
    <mergeCell ref="D67:E71"/>
    <mergeCell ref="D72:E76"/>
    <mergeCell ref="D77:E81"/>
    <mergeCell ref="M7:M31"/>
    <mergeCell ref="B2:M2"/>
    <mergeCell ref="B4:M4"/>
    <mergeCell ref="M37:M56"/>
    <mergeCell ref="C32:E36"/>
    <mergeCell ref="C37:C41"/>
    <mergeCell ref="D37:D41"/>
    <mergeCell ref="E37:E41"/>
    <mergeCell ref="C42:C56"/>
    <mergeCell ref="D42:D56"/>
    <mergeCell ref="E42:E46"/>
    <mergeCell ref="E47:E51"/>
    <mergeCell ref="E52:E56"/>
    <mergeCell ref="B3:M3"/>
    <mergeCell ref="B6:B66"/>
    <mergeCell ref="C7:C11"/>
    <mergeCell ref="C57:E61"/>
    <mergeCell ref="C62:E66"/>
    <mergeCell ref="D7:D11"/>
    <mergeCell ref="E7:E11"/>
    <mergeCell ref="C17:C31"/>
    <mergeCell ref="D17:D31"/>
    <mergeCell ref="E17:E21"/>
    <mergeCell ref="E22:E26"/>
    <mergeCell ref="E27:E31"/>
    <mergeCell ref="C12:C16"/>
    <mergeCell ref="D12:D16"/>
    <mergeCell ref="E12:E16"/>
  </mergeCells>
  <pageMargins left="0.7" right="0.7" top="0.75" bottom="0.75" header="0.3" footer="0.3"/>
  <pageSetup paperSize="9" orientation="portrait" r:id="rId1"/>
  <ignoredErrors>
    <ignoredError sqref="M57:M76"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0DC68-B14F-4D83-97EE-AD59F0B0BF00}">
  <sheetPr codeName="Feuil11"/>
  <dimension ref="A2:B126"/>
  <sheetViews>
    <sheetView topLeftCell="G1" workbookViewId="0">
      <selection activeCell="M41" sqref="M41"/>
    </sheetView>
  </sheetViews>
  <sheetFormatPr baseColWidth="10" defaultRowHeight="14.4" x14ac:dyDescent="0.3"/>
  <sheetData>
    <row r="2" spans="1:1" x14ac:dyDescent="0.3">
      <c r="A2" s="138"/>
    </row>
    <row r="69" spans="1:2" x14ac:dyDescent="0.3">
      <c r="A69" s="137"/>
      <c r="B69" s="137"/>
    </row>
    <row r="70" spans="1:2" x14ac:dyDescent="0.3">
      <c r="A70" s="137"/>
      <c r="B70" s="137"/>
    </row>
    <row r="71" spans="1:2" x14ac:dyDescent="0.3">
      <c r="A71" s="137"/>
      <c r="B71" s="137"/>
    </row>
    <row r="72" spans="1:2" x14ac:dyDescent="0.3">
      <c r="A72" s="137"/>
      <c r="B72" s="137"/>
    </row>
    <row r="73" spans="1:2" x14ac:dyDescent="0.3">
      <c r="A73" s="137"/>
      <c r="B73" s="137"/>
    </row>
    <row r="74" spans="1:2" x14ac:dyDescent="0.3">
      <c r="A74" s="137"/>
      <c r="B74" s="137"/>
    </row>
    <row r="75" spans="1:2" x14ac:dyDescent="0.3">
      <c r="A75" s="137"/>
      <c r="B75" s="137"/>
    </row>
    <row r="76" spans="1:2" x14ac:dyDescent="0.3">
      <c r="A76" s="137"/>
      <c r="B76" s="137"/>
    </row>
    <row r="77" spans="1:2" x14ac:dyDescent="0.3">
      <c r="A77" s="137"/>
      <c r="B77" s="137"/>
    </row>
    <row r="78" spans="1:2" x14ac:dyDescent="0.3">
      <c r="A78" s="137"/>
      <c r="B78" s="137"/>
    </row>
    <row r="79" spans="1:2" x14ac:dyDescent="0.3">
      <c r="A79" s="137"/>
      <c r="B79" s="137"/>
    </row>
    <row r="80" spans="1:2" x14ac:dyDescent="0.3">
      <c r="A80" s="137"/>
      <c r="B80" s="137"/>
    </row>
    <row r="81" spans="1:2" x14ac:dyDescent="0.3">
      <c r="A81" s="137"/>
      <c r="B81" s="137"/>
    </row>
    <row r="82" spans="1:2" x14ac:dyDescent="0.3">
      <c r="A82" s="137"/>
      <c r="B82" s="137"/>
    </row>
    <row r="83" spans="1:2" x14ac:dyDescent="0.3">
      <c r="A83" s="137"/>
      <c r="B83" s="137"/>
    </row>
    <row r="84" spans="1:2" x14ac:dyDescent="0.3">
      <c r="A84" s="137"/>
      <c r="B84" s="137"/>
    </row>
    <row r="85" spans="1:2" x14ac:dyDescent="0.3">
      <c r="A85" s="137"/>
      <c r="B85" s="137"/>
    </row>
    <row r="86" spans="1:2" x14ac:dyDescent="0.3">
      <c r="A86" s="137"/>
      <c r="B86" s="137"/>
    </row>
    <row r="87" spans="1:2" x14ac:dyDescent="0.3">
      <c r="A87" s="137"/>
      <c r="B87" s="137"/>
    </row>
    <row r="88" spans="1:2" x14ac:dyDescent="0.3">
      <c r="A88" s="137"/>
      <c r="B88" s="137"/>
    </row>
    <row r="89" spans="1:2" x14ac:dyDescent="0.3">
      <c r="A89" s="137"/>
      <c r="B89" s="137"/>
    </row>
    <row r="90" spans="1:2" x14ac:dyDescent="0.3">
      <c r="A90" s="137"/>
      <c r="B90" s="137"/>
    </row>
    <row r="91" spans="1:2" x14ac:dyDescent="0.3">
      <c r="A91" s="137"/>
      <c r="B91" s="137"/>
    </row>
    <row r="92" spans="1:2" x14ac:dyDescent="0.3">
      <c r="A92" s="137"/>
      <c r="B92" s="137"/>
    </row>
    <row r="93" spans="1:2" x14ac:dyDescent="0.3">
      <c r="A93" s="137"/>
      <c r="B93" s="137"/>
    </row>
    <row r="94" spans="1:2" x14ac:dyDescent="0.3">
      <c r="A94" s="137"/>
      <c r="B94" s="137"/>
    </row>
    <row r="95" spans="1:2" x14ac:dyDescent="0.3">
      <c r="A95" s="137"/>
      <c r="B95" s="137"/>
    </row>
    <row r="96" spans="1:2" x14ac:dyDescent="0.3">
      <c r="A96" s="137"/>
      <c r="B96" s="137"/>
    </row>
    <row r="97" spans="1:2" x14ac:dyDescent="0.3">
      <c r="A97" s="137"/>
      <c r="B97" s="137"/>
    </row>
    <row r="98" spans="1:2" x14ac:dyDescent="0.3">
      <c r="A98" s="137"/>
      <c r="B98" s="137"/>
    </row>
    <row r="99" spans="1:2" x14ac:dyDescent="0.3">
      <c r="A99" s="137"/>
      <c r="B99" s="137"/>
    </row>
    <row r="100" spans="1:2" x14ac:dyDescent="0.3">
      <c r="A100" s="137"/>
      <c r="B100" s="137"/>
    </row>
    <row r="101" spans="1:2" x14ac:dyDescent="0.3">
      <c r="A101" s="137"/>
      <c r="B101" s="137"/>
    </row>
    <row r="102" spans="1:2" x14ac:dyDescent="0.3">
      <c r="A102" s="137"/>
      <c r="B102" s="137"/>
    </row>
    <row r="103" spans="1:2" x14ac:dyDescent="0.3">
      <c r="A103" s="137"/>
      <c r="B103" s="137"/>
    </row>
    <row r="104" spans="1:2" x14ac:dyDescent="0.3">
      <c r="A104" s="137"/>
      <c r="B104" s="137"/>
    </row>
    <row r="105" spans="1:2" x14ac:dyDescent="0.3">
      <c r="A105" s="137"/>
      <c r="B105" s="137"/>
    </row>
    <row r="106" spans="1:2" x14ac:dyDescent="0.3">
      <c r="A106" s="137"/>
      <c r="B106" s="137"/>
    </row>
    <row r="107" spans="1:2" x14ac:dyDescent="0.3">
      <c r="A107" s="137"/>
      <c r="B107" s="137"/>
    </row>
    <row r="108" spans="1:2" x14ac:dyDescent="0.3">
      <c r="A108" s="137"/>
      <c r="B108" s="137"/>
    </row>
    <row r="109" spans="1:2" x14ac:dyDescent="0.3">
      <c r="A109" s="137"/>
      <c r="B109" s="137"/>
    </row>
    <row r="110" spans="1:2" x14ac:dyDescent="0.3">
      <c r="A110" s="137"/>
      <c r="B110" s="137"/>
    </row>
    <row r="111" spans="1:2" x14ac:dyDescent="0.3">
      <c r="A111" s="137"/>
      <c r="B111" s="137"/>
    </row>
    <row r="112" spans="1:2" x14ac:dyDescent="0.3">
      <c r="A112" s="137"/>
      <c r="B112" s="137"/>
    </row>
    <row r="113" spans="1:2" x14ac:dyDescent="0.3">
      <c r="A113" s="137"/>
      <c r="B113" s="137"/>
    </row>
    <row r="114" spans="1:2" x14ac:dyDescent="0.3">
      <c r="A114" s="137"/>
      <c r="B114" s="137"/>
    </row>
    <row r="115" spans="1:2" x14ac:dyDescent="0.3">
      <c r="A115" s="137"/>
      <c r="B115" s="137"/>
    </row>
    <row r="116" spans="1:2" x14ac:dyDescent="0.3">
      <c r="A116" s="137"/>
      <c r="B116" s="137"/>
    </row>
    <row r="117" spans="1:2" x14ac:dyDescent="0.3">
      <c r="A117" s="137"/>
      <c r="B117" s="137"/>
    </row>
    <row r="118" spans="1:2" x14ac:dyDescent="0.3">
      <c r="A118" s="137"/>
      <c r="B118" s="137"/>
    </row>
    <row r="119" spans="1:2" x14ac:dyDescent="0.3">
      <c r="A119" s="137"/>
      <c r="B119" s="137"/>
    </row>
    <row r="120" spans="1:2" x14ac:dyDescent="0.3">
      <c r="A120" s="137"/>
      <c r="B120" s="137"/>
    </row>
    <row r="121" spans="1:2" x14ac:dyDescent="0.3">
      <c r="A121" s="137"/>
      <c r="B121" s="137"/>
    </row>
    <row r="122" spans="1:2" x14ac:dyDescent="0.3">
      <c r="A122" s="137"/>
      <c r="B122" s="137"/>
    </row>
    <row r="123" spans="1:2" x14ac:dyDescent="0.3">
      <c r="A123" s="137"/>
      <c r="B123" s="137"/>
    </row>
    <row r="124" spans="1:2" x14ac:dyDescent="0.3">
      <c r="A124" s="137"/>
      <c r="B124" s="137"/>
    </row>
    <row r="125" spans="1:2" x14ac:dyDescent="0.3">
      <c r="A125" s="137"/>
      <c r="B125" s="137"/>
    </row>
    <row r="126" spans="1:2" x14ac:dyDescent="0.3">
      <c r="A126" s="137"/>
      <c r="B126" s="137"/>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A1:O71"/>
  <sheetViews>
    <sheetView showGridLines="0" zoomScale="85" zoomScaleNormal="85" workbookViewId="0">
      <selection activeCell="A48" sqref="A45:XFD48"/>
    </sheetView>
  </sheetViews>
  <sheetFormatPr baseColWidth="10" defaultColWidth="0" defaultRowHeight="14.4" zeroHeight="1" x14ac:dyDescent="0.3"/>
  <cols>
    <col min="1" max="1" width="4.21875" customWidth="1"/>
    <col min="2" max="2" width="1.77734375" customWidth="1"/>
    <col min="3" max="3" width="4.5546875" customWidth="1"/>
    <col min="4" max="4" width="5.5546875" bestFit="1" customWidth="1"/>
    <col min="5" max="5" width="11.77734375" customWidth="1"/>
    <col min="6" max="6" width="3.77734375" bestFit="1" customWidth="1"/>
    <col min="7" max="7" width="21" bestFit="1" customWidth="1"/>
    <col min="8" max="13" width="16.77734375" customWidth="1"/>
    <col min="14" max="14" width="8.21875" bestFit="1" customWidth="1"/>
    <col min="15" max="15" width="1.77734375" customWidth="1"/>
    <col min="16" max="16384" width="11.44140625" hidden="1"/>
  </cols>
  <sheetData>
    <row r="1" spans="1:14" ht="5.0999999999999996" customHeight="1" x14ac:dyDescent="0.3"/>
    <row r="2" spans="1:14" ht="15" thickBot="1" x14ac:dyDescent="0.35">
      <c r="C2" s="163" t="s">
        <v>78</v>
      </c>
      <c r="D2" s="163"/>
      <c r="E2" s="163"/>
      <c r="F2" s="163"/>
      <c r="G2" s="163"/>
      <c r="H2" s="163"/>
      <c r="I2" s="163"/>
      <c r="J2" s="163"/>
      <c r="K2" s="163"/>
      <c r="L2" s="163"/>
      <c r="M2" s="163"/>
      <c r="N2" s="163"/>
    </row>
    <row r="3" spans="1:14" ht="15" thickBot="1" x14ac:dyDescent="0.35">
      <c r="C3" s="147" t="s">
        <v>92</v>
      </c>
      <c r="D3" s="148"/>
      <c r="E3" s="148"/>
      <c r="F3" s="148"/>
      <c r="G3" s="148"/>
      <c r="H3" s="148"/>
      <c r="I3" s="148"/>
      <c r="J3" s="148"/>
      <c r="K3" s="148"/>
      <c r="L3" s="148"/>
      <c r="M3" s="148"/>
      <c r="N3" s="149"/>
    </row>
    <row r="4" spans="1:14" ht="40.049999999999997" customHeight="1" thickBot="1" x14ac:dyDescent="0.35">
      <c r="C4" s="173" t="s">
        <v>97</v>
      </c>
      <c r="D4" s="174"/>
      <c r="E4" s="174"/>
      <c r="F4" s="174"/>
      <c r="G4" s="174"/>
      <c r="H4" s="174"/>
      <c r="I4" s="174"/>
      <c r="J4" s="174"/>
      <c r="K4" s="174"/>
      <c r="L4" s="174"/>
      <c r="M4" s="174"/>
      <c r="N4" s="175"/>
    </row>
    <row r="5" spans="1:14" ht="5.0999999999999996" customHeight="1" thickBot="1" x14ac:dyDescent="0.35">
      <c r="C5" t="s">
        <v>98</v>
      </c>
    </row>
    <row r="6" spans="1:14" x14ac:dyDescent="0.3">
      <c r="C6" s="176" t="s">
        <v>54</v>
      </c>
      <c r="D6" s="2" t="s">
        <v>55</v>
      </c>
      <c r="E6" s="2" t="s">
        <v>56</v>
      </c>
      <c r="F6" s="2" t="s">
        <v>57</v>
      </c>
      <c r="G6" s="2" t="s">
        <v>58</v>
      </c>
      <c r="H6" s="2">
        <v>2022</v>
      </c>
      <c r="I6" s="2">
        <v>2023</v>
      </c>
      <c r="J6" s="2">
        <v>2024</v>
      </c>
      <c r="K6" s="2">
        <v>2025</v>
      </c>
      <c r="L6" s="2">
        <v>2026</v>
      </c>
      <c r="M6" s="2" t="s">
        <v>42</v>
      </c>
      <c r="N6" s="64" t="s">
        <v>77</v>
      </c>
    </row>
    <row r="7" spans="1:14" ht="14.4" customHeight="1" x14ac:dyDescent="0.3">
      <c r="A7" t="s">
        <v>182</v>
      </c>
      <c r="B7" t="s">
        <v>180</v>
      </c>
      <c r="C7" s="177"/>
      <c r="D7" s="157" t="s">
        <v>59</v>
      </c>
      <c r="E7" s="158" t="s">
        <v>209</v>
      </c>
      <c r="F7" s="160" t="s">
        <v>209</v>
      </c>
      <c r="G7" s="37" t="s">
        <v>61</v>
      </c>
      <c r="H7" s="11">
        <f>+SUMIFS(Data!$V:$V,Data!$E:$E,$A7,Data!$F:$F,$B7)</f>
        <v>145681.81818181818</v>
      </c>
      <c r="I7" s="11">
        <f>+SUMIFS(Data!$AD:$AD,Data!$E:$E,$A7,Data!$F:$F,$B7)</f>
        <v>64545.454545454544</v>
      </c>
      <c r="J7" s="11">
        <f>+SUMIFS(Data!$AL:$AL,Data!$E:$E,$A7,Data!$F:$F,$B7)</f>
        <v>37272.727272727272</v>
      </c>
      <c r="K7" s="11">
        <f>+SUMIFS(Data!$AT:$AT,Data!$E:$E,$A7,Data!$F:$F,$B7)</f>
        <v>106363.63636363635</v>
      </c>
      <c r="L7" s="11">
        <f>+SUMIFS(Data!$BB:$BB,Data!$E:$E,$A7,Data!$F:$F,$B7)</f>
        <v>136363.63636363635</v>
      </c>
      <c r="M7" s="11">
        <f t="shared" ref="M7:M48" si="0">SUM(H7+I7+J7+K7+L7)</f>
        <v>490227.27272727271</v>
      </c>
      <c r="N7" s="170"/>
    </row>
    <row r="8" spans="1:14" x14ac:dyDescent="0.3">
      <c r="A8" t="s">
        <v>182</v>
      </c>
      <c r="B8" t="s">
        <v>178</v>
      </c>
      <c r="C8" s="177"/>
      <c r="D8" s="157"/>
      <c r="E8" s="159"/>
      <c r="F8" s="161"/>
      <c r="G8" s="37" t="s">
        <v>62</v>
      </c>
      <c r="H8" s="11">
        <f>+SUMIFS(Data!$V:$V,Data!$E:$E,$A8,Data!$F:$F,$B8)</f>
        <v>215126.18181818182</v>
      </c>
      <c r="I8" s="11">
        <f>+SUMIFS(Data!$AD:$AD,Data!$E:$E,$A8,Data!$F:$F,$B8)</f>
        <v>241436.36363636362</v>
      </c>
      <c r="J8" s="11">
        <f>+SUMIFS(Data!$AL:$AL,Data!$E:$E,$A8,Data!$F:$F,$B8)</f>
        <v>305296.36363636376</v>
      </c>
      <c r="K8" s="11">
        <f>+SUMIFS(Data!$AT:$AT,Data!$E:$E,$A8,Data!$F:$F,$B8)</f>
        <v>203787.27272727268</v>
      </c>
      <c r="L8" s="11">
        <f>+SUMIFS(Data!$BB:$BB,Data!$E:$E,$A8,Data!$F:$F,$B8)</f>
        <v>199990.90909090906</v>
      </c>
      <c r="M8" s="11">
        <f t="shared" si="0"/>
        <v>1165637.0909090908</v>
      </c>
      <c r="N8" s="170"/>
    </row>
    <row r="9" spans="1:14" x14ac:dyDescent="0.3">
      <c r="A9" t="s">
        <v>182</v>
      </c>
      <c r="B9" t="s">
        <v>179</v>
      </c>
      <c r="C9" s="177"/>
      <c r="D9" s="157"/>
      <c r="E9" s="159"/>
      <c r="F9" s="161"/>
      <c r="G9" s="37" t="s">
        <v>63</v>
      </c>
      <c r="H9" s="11">
        <f>+SUMIFS(Data!$V:$V,Data!$E:$E,$A9,Data!$F:$F,$B9)</f>
        <v>128160.51036363636</v>
      </c>
      <c r="I9" s="11">
        <f>+SUMIFS(Data!$AD:$AD,Data!$E:$E,$A9,Data!$F:$F,$B9)</f>
        <v>155660.51036363636</v>
      </c>
      <c r="J9" s="11">
        <f>+SUMIFS(Data!$AL:$AL,Data!$E:$E,$A9,Data!$F:$F,$B9)</f>
        <v>146160.51036363636</v>
      </c>
      <c r="K9" s="11">
        <f>+SUMIFS(Data!$AT:$AT,Data!$E:$E,$A9,Data!$F:$F,$B9)</f>
        <v>169884.14672727272</v>
      </c>
      <c r="L9" s="11">
        <f>+SUMIFS(Data!$BB:$BB,Data!$E:$E,$A9,Data!$F:$F,$B9)</f>
        <v>165660.51036363636</v>
      </c>
      <c r="M9" s="11">
        <f t="shared" si="0"/>
        <v>765526.18818181823</v>
      </c>
      <c r="N9" s="170"/>
    </row>
    <row r="10" spans="1:14" x14ac:dyDescent="0.3">
      <c r="C10" s="177"/>
      <c r="D10" s="157"/>
      <c r="E10" s="159"/>
      <c r="F10" s="162"/>
      <c r="G10" s="58" t="s">
        <v>64</v>
      </c>
      <c r="H10" s="50">
        <f>SUM(H7+H8+H9)</f>
        <v>488968.51036363636</v>
      </c>
      <c r="I10" s="50">
        <f>SUM(I7+I8+I9)</f>
        <v>461642.32854545454</v>
      </c>
      <c r="J10" s="50">
        <f>SUM(J7+J8+J9)</f>
        <v>488729.60127272742</v>
      </c>
      <c r="K10" s="50">
        <f>SUM(K7+K8+K9)</f>
        <v>480035.05581818178</v>
      </c>
      <c r="L10" s="50">
        <f>SUM(L7+L8+L9)</f>
        <v>502015.05581818178</v>
      </c>
      <c r="M10" s="50">
        <f t="shared" si="0"/>
        <v>2421390.5518181818</v>
      </c>
      <c r="N10" s="170"/>
    </row>
    <row r="11" spans="1:14" ht="14.4" customHeight="1" x14ac:dyDescent="0.3">
      <c r="A11" t="s">
        <v>183</v>
      </c>
      <c r="B11" t="s">
        <v>180</v>
      </c>
      <c r="C11" s="177"/>
      <c r="D11" s="157" t="s">
        <v>59</v>
      </c>
      <c r="E11" s="158" t="s">
        <v>377</v>
      </c>
      <c r="F11" s="160" t="s">
        <v>210</v>
      </c>
      <c r="G11" s="37" t="s">
        <v>61</v>
      </c>
      <c r="H11" s="11">
        <f>+SUMIFS(Data!$V:$V,Data!$E:$E,$A11,Data!$F:$F,$B11)</f>
        <v>96284.525012159997</v>
      </c>
      <c r="I11" s="11">
        <f>+SUMIFS(Data!$AD:$AD,Data!$E:$E,$A11,Data!$F:$F,$B11)</f>
        <v>72017.529090432901</v>
      </c>
      <c r="J11" s="11">
        <f>+SUMIFS(Data!$AL:$AL,Data!$E:$E,$A11,Data!$F:$F,$B11)</f>
        <v>61327.141093276463</v>
      </c>
      <c r="K11" s="11">
        <f>+SUMIFS(Data!$AT:$AT,Data!$E:$E,$A11,Data!$F:$F,$B11)</f>
        <v>62144.836307853489</v>
      </c>
      <c r="L11" s="11">
        <f>+SUMIFS(Data!$BB:$BB,Data!$E:$E,$A11,Data!$F:$F,$B11)</f>
        <v>53481.355509409972</v>
      </c>
      <c r="M11" s="11">
        <f t="shared" si="0"/>
        <v>345255.38701313286</v>
      </c>
      <c r="N11" s="170"/>
    </row>
    <row r="12" spans="1:14" x14ac:dyDescent="0.3">
      <c r="A12" t="s">
        <v>183</v>
      </c>
      <c r="B12" t="s">
        <v>178</v>
      </c>
      <c r="C12" s="177"/>
      <c r="D12" s="157"/>
      <c r="E12" s="159"/>
      <c r="F12" s="161"/>
      <c r="G12" s="37" t="s">
        <v>62</v>
      </c>
      <c r="H12" s="11">
        <f>+SUMIFS(Data!$V:$V,Data!$E:$E,$A12,Data!$F:$F,$B12)</f>
        <v>79814.476372207922</v>
      </c>
      <c r="I12" s="11">
        <f>+SUMIFS(Data!$AD:$AD,Data!$E:$E,$A12,Data!$F:$F,$B12)</f>
        <v>130681.89882889965</v>
      </c>
      <c r="J12" s="11">
        <f>+SUMIFS(Data!$AL:$AL,Data!$E:$E,$A12,Data!$F:$F,$B12)</f>
        <v>103418.16096082614</v>
      </c>
      <c r="K12" s="11">
        <f>+SUMIFS(Data!$AT:$AT,Data!$E:$E,$A12,Data!$F:$F,$B12)</f>
        <v>139471.47070621466</v>
      </c>
      <c r="L12" s="11">
        <f>+SUMIFS(Data!$BB:$BB,Data!$E:$E,$A12,Data!$F:$F,$B12)</f>
        <v>110344.19552490742</v>
      </c>
      <c r="M12" s="11">
        <f t="shared" si="0"/>
        <v>563730.20239305578</v>
      </c>
      <c r="N12" s="170"/>
    </row>
    <row r="13" spans="1:14" x14ac:dyDescent="0.3">
      <c r="A13" t="s">
        <v>183</v>
      </c>
      <c r="B13" t="s">
        <v>179</v>
      </c>
      <c r="C13" s="177"/>
      <c r="D13" s="157"/>
      <c r="E13" s="159"/>
      <c r="F13" s="161"/>
      <c r="G13" s="37" t="s">
        <v>63</v>
      </c>
      <c r="H13" s="11">
        <f>+SUMIFS(Data!$V:$V,Data!$E:$E,$A13,Data!$F:$F,$B13)</f>
        <v>126464.80417981815</v>
      </c>
      <c r="I13" s="11">
        <f>+SUMIFS(Data!$AD:$AD,Data!$E:$E,$A13,Data!$F:$F,$B13)</f>
        <v>152273.91284521273</v>
      </c>
      <c r="J13" s="11">
        <f>+SUMIFS(Data!$AL:$AL,Data!$E:$E,$A13,Data!$F:$F,$B13)</f>
        <v>147263.65777056909</v>
      </c>
      <c r="K13" s="11">
        <f>+SUMIFS(Data!$AT:$AT,Data!$E:$E,$A13,Data!$F:$F,$B13)</f>
        <v>171131.13824368617</v>
      </c>
      <c r="L13" s="11">
        <f>+SUMIFS(Data!$BB:$BB,Data!$E:$E,$A13,Data!$F:$F,$B13)</f>
        <v>171064.78643099676</v>
      </c>
      <c r="M13" s="11">
        <f t="shared" si="0"/>
        <v>768198.29947028286</v>
      </c>
      <c r="N13" s="170"/>
    </row>
    <row r="14" spans="1:14" x14ac:dyDescent="0.3">
      <c r="C14" s="177"/>
      <c r="D14" s="157"/>
      <c r="E14" s="159"/>
      <c r="F14" s="162"/>
      <c r="G14" s="58" t="s">
        <v>64</v>
      </c>
      <c r="H14" s="50">
        <f>SUM(H11+H12+H13)</f>
        <v>302563.80556418607</v>
      </c>
      <c r="I14" s="50">
        <f>SUM(I11+I12+I13)</f>
        <v>354973.34076454525</v>
      </c>
      <c r="J14" s="50">
        <f>SUM(J11+J12+J13)</f>
        <v>312008.95982467168</v>
      </c>
      <c r="K14" s="50">
        <f>SUM(K11+K12+K13)</f>
        <v>372747.4452577543</v>
      </c>
      <c r="L14" s="50">
        <f>SUM(L11+L12+L13)</f>
        <v>334890.33746531419</v>
      </c>
      <c r="M14" s="50">
        <f t="shared" si="0"/>
        <v>1677183.8888764714</v>
      </c>
      <c r="N14" s="170"/>
    </row>
    <row r="15" spans="1:14" ht="14.4" hidden="1" customHeight="1" x14ac:dyDescent="0.3">
      <c r="A15" t="s">
        <v>184</v>
      </c>
      <c r="B15" t="s">
        <v>180</v>
      </c>
      <c r="C15" s="177"/>
      <c r="D15" s="157" t="s">
        <v>59</v>
      </c>
      <c r="E15" s="158" t="s">
        <v>198</v>
      </c>
      <c r="F15" s="160" t="s">
        <v>107</v>
      </c>
      <c r="G15" s="37" t="s">
        <v>61</v>
      </c>
      <c r="H15" s="11">
        <f>+SUMIFS(Data!$V:$V,Data!$E:$E,$A15,Data!$F:$F,$B15)</f>
        <v>0</v>
      </c>
      <c r="I15" s="11">
        <f>+SUMIFS(Data!$AD:$AD,Data!$E:$E,$A15,Data!$F:$F,$B15)</f>
        <v>0</v>
      </c>
      <c r="J15" s="11">
        <f>+SUMIFS(Data!$AL:$AL,Data!$E:$E,$A15,Data!$F:$F,$B15)</f>
        <v>0</v>
      </c>
      <c r="K15" s="11">
        <f>+SUMIFS(Data!$AT:$AT,Data!$E:$E,$A15,Data!$F:$F,$B15)</f>
        <v>0</v>
      </c>
      <c r="L15" s="11">
        <f>+SUMIFS(Data!$BB:$BB,Data!$E:$E,$A15,Data!$F:$F,$B15)</f>
        <v>0</v>
      </c>
      <c r="M15" s="11">
        <f t="shared" si="0"/>
        <v>0</v>
      </c>
      <c r="N15" s="170"/>
    </row>
    <row r="16" spans="1:14" hidden="1" x14ac:dyDescent="0.3">
      <c r="A16" t="s">
        <v>184</v>
      </c>
      <c r="B16" t="s">
        <v>178</v>
      </c>
      <c r="C16" s="177"/>
      <c r="D16" s="157"/>
      <c r="E16" s="159"/>
      <c r="F16" s="161"/>
      <c r="G16" s="37" t="s">
        <v>62</v>
      </c>
      <c r="H16" s="11">
        <f>+SUMIFS(Data!$V:$V,Data!$E:$E,$A16,Data!$F:$F,$B16)</f>
        <v>0</v>
      </c>
      <c r="I16" s="11">
        <f>+SUMIFS(Data!$AD:$AD,Data!$E:$E,$A16,Data!$F:$F,$B16)</f>
        <v>0</v>
      </c>
      <c r="J16" s="11">
        <f>+SUMIFS(Data!$AL:$AL,Data!$E:$E,$A16,Data!$F:$F,$B16)</f>
        <v>0</v>
      </c>
      <c r="K16" s="11">
        <f>+SUMIFS(Data!$AT:$AT,Data!$E:$E,$A16,Data!$F:$F,$B16)</f>
        <v>0</v>
      </c>
      <c r="L16" s="11">
        <f>+SUMIFS(Data!$BB:$BB,Data!$E:$E,$A16,Data!$F:$F,$B16)</f>
        <v>0</v>
      </c>
      <c r="M16" s="11">
        <f t="shared" si="0"/>
        <v>0</v>
      </c>
      <c r="N16" s="170"/>
    </row>
    <row r="17" spans="1:14" hidden="1" x14ac:dyDescent="0.3">
      <c r="A17" t="s">
        <v>184</v>
      </c>
      <c r="B17" t="s">
        <v>179</v>
      </c>
      <c r="C17" s="177"/>
      <c r="D17" s="157"/>
      <c r="E17" s="159"/>
      <c r="F17" s="161"/>
      <c r="G17" s="37" t="s">
        <v>63</v>
      </c>
      <c r="H17" s="11">
        <f>+SUMIFS(Data!$V:$V,Data!$E:$E,$A17,Data!$F:$F,$B17)</f>
        <v>0</v>
      </c>
      <c r="I17" s="11">
        <f>+SUMIFS(Data!$AD:$AD,Data!$E:$E,$A17,Data!$F:$F,$B17)</f>
        <v>0</v>
      </c>
      <c r="J17" s="11">
        <f>+SUMIFS(Data!$AL:$AL,Data!$E:$E,$A17,Data!$F:$F,$B17)</f>
        <v>0</v>
      </c>
      <c r="K17" s="11">
        <f>+SUMIFS(Data!$AT:$AT,Data!$E:$E,$A17,Data!$F:$F,$B17)</f>
        <v>0</v>
      </c>
      <c r="L17" s="11">
        <f>+SUMIFS(Data!$BB:$BB,Data!$E:$E,$A17,Data!$F:$F,$B17)</f>
        <v>0</v>
      </c>
      <c r="M17" s="11">
        <f t="shared" si="0"/>
        <v>0</v>
      </c>
      <c r="N17" s="170"/>
    </row>
    <row r="18" spans="1:14" hidden="1" x14ac:dyDescent="0.3">
      <c r="C18" s="177"/>
      <c r="D18" s="157"/>
      <c r="E18" s="159"/>
      <c r="F18" s="162"/>
      <c r="G18" s="58" t="s">
        <v>64</v>
      </c>
      <c r="H18" s="50">
        <f>SUM(H15+H16+H17)</f>
        <v>0</v>
      </c>
      <c r="I18" s="50">
        <f>SUM(I15+I16+I17)</f>
        <v>0</v>
      </c>
      <c r="J18" s="50">
        <f>SUM(J15+J16+J17)</f>
        <v>0</v>
      </c>
      <c r="K18" s="50">
        <f>SUM(K15+K16+K17)</f>
        <v>0</v>
      </c>
      <c r="L18" s="50">
        <f>SUM(L15+L16+L17)</f>
        <v>0</v>
      </c>
      <c r="M18" s="50">
        <f t="shared" si="0"/>
        <v>0</v>
      </c>
      <c r="N18" s="170"/>
    </row>
    <row r="19" spans="1:14" ht="14.4" hidden="1" customHeight="1" x14ac:dyDescent="0.3">
      <c r="A19" t="s">
        <v>185</v>
      </c>
      <c r="B19" t="s">
        <v>180</v>
      </c>
      <c r="C19" s="177"/>
      <c r="D19" s="157" t="s">
        <v>59</v>
      </c>
      <c r="E19" s="158" t="s">
        <v>196</v>
      </c>
      <c r="F19" s="160" t="s">
        <v>108</v>
      </c>
      <c r="G19" s="37" t="s">
        <v>61</v>
      </c>
      <c r="H19" s="11">
        <f>+SUMIFS(Data!$V:$V,Data!$E:$E,$A19,Data!$F:$F,$B19)</f>
        <v>0</v>
      </c>
      <c r="I19" s="11">
        <f>+SUMIFS(Data!$AD:$AD,Data!$E:$E,$A19,Data!$F:$F,$B19)</f>
        <v>0</v>
      </c>
      <c r="J19" s="11">
        <f>+SUMIFS(Data!$AL:$AL,Data!$E:$E,$A19,Data!$F:$F,$B19)</f>
        <v>0</v>
      </c>
      <c r="K19" s="11">
        <f>+SUMIFS(Data!$AT:$AT,Data!$E:$E,$A19,Data!$F:$F,$B19)</f>
        <v>0</v>
      </c>
      <c r="L19" s="11">
        <f>+SUMIFS(Data!$BB:$BB,Data!$E:$E,$A19,Data!$F:$F,$B19)</f>
        <v>0</v>
      </c>
      <c r="M19" s="11">
        <f t="shared" si="0"/>
        <v>0</v>
      </c>
      <c r="N19" s="170"/>
    </row>
    <row r="20" spans="1:14" hidden="1" x14ac:dyDescent="0.3">
      <c r="A20" t="s">
        <v>185</v>
      </c>
      <c r="B20" t="s">
        <v>178</v>
      </c>
      <c r="C20" s="177"/>
      <c r="D20" s="157"/>
      <c r="E20" s="159"/>
      <c r="F20" s="161"/>
      <c r="G20" s="37" t="s">
        <v>62</v>
      </c>
      <c r="H20" s="11">
        <f>+SUMIFS(Data!$V:$V,Data!$E:$E,$A20,Data!$F:$F,$B20)</f>
        <v>0</v>
      </c>
      <c r="I20" s="11">
        <f>+SUMIFS(Data!$AD:$AD,Data!$E:$E,$A20,Data!$F:$F,$B20)</f>
        <v>0</v>
      </c>
      <c r="J20" s="11">
        <f>+SUMIFS(Data!$AL:$AL,Data!$E:$E,$A20,Data!$F:$F,$B20)</f>
        <v>0</v>
      </c>
      <c r="K20" s="11">
        <f>+SUMIFS(Data!$AT:$AT,Data!$E:$E,$A20,Data!$F:$F,$B20)</f>
        <v>0</v>
      </c>
      <c r="L20" s="11">
        <f>+SUMIFS(Data!$BB:$BB,Data!$E:$E,$A20,Data!$F:$F,$B20)</f>
        <v>0</v>
      </c>
      <c r="M20" s="11">
        <f t="shared" si="0"/>
        <v>0</v>
      </c>
      <c r="N20" s="170"/>
    </row>
    <row r="21" spans="1:14" hidden="1" x14ac:dyDescent="0.3">
      <c r="A21" t="s">
        <v>185</v>
      </c>
      <c r="B21" t="s">
        <v>179</v>
      </c>
      <c r="C21" s="177"/>
      <c r="D21" s="157"/>
      <c r="E21" s="159"/>
      <c r="F21" s="161"/>
      <c r="G21" s="37" t="s">
        <v>63</v>
      </c>
      <c r="H21" s="11">
        <f>+SUMIFS(Data!$V:$V,Data!$E:$E,$A21,Data!$F:$F,$B21)</f>
        <v>0</v>
      </c>
      <c r="I21" s="11">
        <f>+SUMIFS(Data!$AD:$AD,Data!$E:$E,$A21,Data!$F:$F,$B21)</f>
        <v>0</v>
      </c>
      <c r="J21" s="11">
        <f>+SUMIFS(Data!$AL:$AL,Data!$E:$E,$A21,Data!$F:$F,$B21)</f>
        <v>0</v>
      </c>
      <c r="K21" s="11">
        <f>+SUMIFS(Data!$AT:$AT,Data!$E:$E,$A21,Data!$F:$F,$B21)</f>
        <v>0</v>
      </c>
      <c r="L21" s="11">
        <f>+SUMIFS(Data!$BB:$BB,Data!$E:$E,$A21,Data!$F:$F,$B21)</f>
        <v>0</v>
      </c>
      <c r="M21" s="11">
        <f t="shared" si="0"/>
        <v>0</v>
      </c>
      <c r="N21" s="170"/>
    </row>
    <row r="22" spans="1:14" hidden="1" x14ac:dyDescent="0.3">
      <c r="C22" s="177"/>
      <c r="D22" s="157"/>
      <c r="E22" s="159"/>
      <c r="F22" s="162"/>
      <c r="G22" s="58" t="s">
        <v>64</v>
      </c>
      <c r="H22" s="50">
        <f>SUM(H19+H20+H21)</f>
        <v>0</v>
      </c>
      <c r="I22" s="50">
        <f>SUM(I19+I20+I21)</f>
        <v>0</v>
      </c>
      <c r="J22" s="50">
        <f>SUM(J19+J20+J21)</f>
        <v>0</v>
      </c>
      <c r="K22" s="50">
        <f>SUM(K19+K20+K21)</f>
        <v>0</v>
      </c>
      <c r="L22" s="50">
        <f>SUM(L19+L20+L21)</f>
        <v>0</v>
      </c>
      <c r="M22" s="50">
        <f t="shared" si="0"/>
        <v>0</v>
      </c>
      <c r="N22" s="170"/>
    </row>
    <row r="23" spans="1:14" ht="14.4" hidden="1" customHeight="1" x14ac:dyDescent="0.3">
      <c r="A23" t="s">
        <v>186</v>
      </c>
      <c r="B23" t="s">
        <v>180</v>
      </c>
      <c r="C23" s="177"/>
      <c r="D23" s="157" t="s">
        <v>59</v>
      </c>
      <c r="E23" s="159" t="s">
        <v>197</v>
      </c>
      <c r="F23" s="160" t="s">
        <v>109</v>
      </c>
      <c r="G23" s="37" t="s">
        <v>61</v>
      </c>
      <c r="H23" s="11">
        <f>+SUMIFS(Data!$V:$V,Data!$E:$E,$A23,Data!$F:$F,$B23)</f>
        <v>0</v>
      </c>
      <c r="I23" s="11">
        <f>+SUMIFS(Data!$AD:$AD,Data!$E:$E,$A23,Data!$F:$F,$B23)</f>
        <v>0</v>
      </c>
      <c r="J23" s="11">
        <f>+SUMIFS(Data!$AL:$AL,Data!$E:$E,$A23,Data!$F:$F,$B23)</f>
        <v>0</v>
      </c>
      <c r="K23" s="11">
        <f>+SUMIFS(Data!$AT:$AT,Data!$E:$E,$A23,Data!$F:$F,$B23)</f>
        <v>0</v>
      </c>
      <c r="L23" s="11">
        <f>+SUMIFS(Data!$BB:$BB,Data!$E:$E,$A23,Data!$F:$F,$B23)</f>
        <v>0</v>
      </c>
      <c r="M23" s="11">
        <f t="shared" si="0"/>
        <v>0</v>
      </c>
      <c r="N23" s="170"/>
    </row>
    <row r="24" spans="1:14" hidden="1" x14ac:dyDescent="0.3">
      <c r="A24" t="s">
        <v>186</v>
      </c>
      <c r="B24" t="s">
        <v>178</v>
      </c>
      <c r="C24" s="177"/>
      <c r="D24" s="157"/>
      <c r="E24" s="159"/>
      <c r="F24" s="161"/>
      <c r="G24" s="37" t="s">
        <v>62</v>
      </c>
      <c r="H24" s="11">
        <f>+SUMIFS(Data!$V:$V,Data!$E:$E,$A24,Data!$F:$F,$B24)</f>
        <v>0</v>
      </c>
      <c r="I24" s="11">
        <f>+SUMIFS(Data!$AD:$AD,Data!$E:$E,$A24,Data!$F:$F,$B24)</f>
        <v>0</v>
      </c>
      <c r="J24" s="11">
        <f>+SUMIFS(Data!$AL:$AL,Data!$E:$E,$A24,Data!$F:$F,$B24)</f>
        <v>0</v>
      </c>
      <c r="K24" s="11">
        <f>+SUMIFS(Data!$AT:$AT,Data!$E:$E,$A24,Data!$F:$F,$B24)</f>
        <v>0</v>
      </c>
      <c r="L24" s="11">
        <f>+SUMIFS(Data!$BB:$BB,Data!$E:$E,$A24,Data!$F:$F,$B24)</f>
        <v>0</v>
      </c>
      <c r="M24" s="11">
        <f t="shared" si="0"/>
        <v>0</v>
      </c>
      <c r="N24" s="170"/>
    </row>
    <row r="25" spans="1:14" hidden="1" x14ac:dyDescent="0.3">
      <c r="A25" t="s">
        <v>186</v>
      </c>
      <c r="B25" t="s">
        <v>179</v>
      </c>
      <c r="C25" s="177"/>
      <c r="D25" s="157"/>
      <c r="E25" s="159"/>
      <c r="F25" s="161"/>
      <c r="G25" s="37" t="s">
        <v>63</v>
      </c>
      <c r="H25" s="11">
        <f>+SUMIFS(Data!$V:$V,Data!$E:$E,$A25,Data!$F:$F,$B25)</f>
        <v>0</v>
      </c>
      <c r="I25" s="11">
        <f>+SUMIFS(Data!$AD:$AD,Data!$E:$E,$A25,Data!$F:$F,$B25)</f>
        <v>0</v>
      </c>
      <c r="J25" s="11">
        <f>+SUMIFS(Data!$AL:$AL,Data!$E:$E,$A25,Data!$F:$F,$B25)</f>
        <v>0</v>
      </c>
      <c r="K25" s="11">
        <f>+SUMIFS(Data!$AT:$AT,Data!$E:$E,$A25,Data!$F:$F,$B25)</f>
        <v>0</v>
      </c>
      <c r="L25" s="11">
        <f>+SUMIFS(Data!$BB:$BB,Data!$E:$E,$A25,Data!$F:$F,$B25)</f>
        <v>0</v>
      </c>
      <c r="M25" s="11">
        <f t="shared" si="0"/>
        <v>0</v>
      </c>
      <c r="N25" s="170"/>
    </row>
    <row r="26" spans="1:14" hidden="1" x14ac:dyDescent="0.3">
      <c r="C26" s="177"/>
      <c r="D26" s="157"/>
      <c r="E26" s="159"/>
      <c r="F26" s="162"/>
      <c r="G26" s="58" t="s">
        <v>64</v>
      </c>
      <c r="H26" s="50">
        <f>SUM(H23+H24+H25)</f>
        <v>0</v>
      </c>
      <c r="I26" s="50">
        <f>SUM(I23+I24+I25)</f>
        <v>0</v>
      </c>
      <c r="J26" s="50">
        <f>SUM(J23+J24+J25)</f>
        <v>0</v>
      </c>
      <c r="K26" s="50">
        <f>SUM(K23+K24+K25)</f>
        <v>0</v>
      </c>
      <c r="L26" s="50">
        <f>SUM(L23+L24+L25)</f>
        <v>0</v>
      </c>
      <c r="M26" s="50">
        <f t="shared" si="0"/>
        <v>0</v>
      </c>
      <c r="N26" s="170"/>
    </row>
    <row r="27" spans="1:14" hidden="1" x14ac:dyDescent="0.3">
      <c r="A27" t="s">
        <v>157</v>
      </c>
      <c r="B27" t="s">
        <v>180</v>
      </c>
      <c r="C27" s="177"/>
      <c r="D27" s="157" t="s">
        <v>59</v>
      </c>
      <c r="E27" s="158" t="s">
        <v>154</v>
      </c>
      <c r="F27" s="160" t="s">
        <v>153</v>
      </c>
      <c r="G27" s="37" t="s">
        <v>61</v>
      </c>
      <c r="H27" s="11">
        <f>+SUMIFS(Data!$V:$V,Data!$E:$E,$A27,Data!$F:$F,$B27)</f>
        <v>0</v>
      </c>
      <c r="I27" s="11">
        <f>+SUMIFS(Data!$AD:$AD,Data!$E:$E,$A27,Data!$F:$F,$B27)</f>
        <v>0</v>
      </c>
      <c r="J27" s="11">
        <f>+SUMIFS(Data!$AL:$AL,Data!$E:$E,$A27,Data!$F:$F,$B27)</f>
        <v>0</v>
      </c>
      <c r="K27" s="11">
        <f>+SUMIFS(Data!$AT:$AT,Data!$E:$E,$A27,Data!$F:$F,$B27)</f>
        <v>0</v>
      </c>
      <c r="L27" s="11">
        <f>+SUMIFS(Data!$BB:$BB,Data!$E:$E,$A27,Data!$F:$F,$B27)</f>
        <v>0</v>
      </c>
      <c r="M27" s="11">
        <f t="shared" si="0"/>
        <v>0</v>
      </c>
      <c r="N27" s="170"/>
    </row>
    <row r="28" spans="1:14" hidden="1" x14ac:dyDescent="0.3">
      <c r="A28" t="s">
        <v>157</v>
      </c>
      <c r="B28" t="s">
        <v>178</v>
      </c>
      <c r="C28" s="177"/>
      <c r="D28" s="157"/>
      <c r="E28" s="159"/>
      <c r="F28" s="161"/>
      <c r="G28" s="37" t="s">
        <v>62</v>
      </c>
      <c r="H28" s="11">
        <f>+SUMIFS(Data!$V:$V,Data!$E:$E,$A28,Data!$F:$F,$B28)</f>
        <v>0</v>
      </c>
      <c r="I28" s="11">
        <f>+SUMIFS(Data!$AD:$AD,Data!$E:$E,$A28,Data!$F:$F,$B28)</f>
        <v>0</v>
      </c>
      <c r="J28" s="11">
        <f>+SUMIFS(Data!$AL:$AL,Data!$E:$E,$A28,Data!$F:$F,$B28)</f>
        <v>0</v>
      </c>
      <c r="K28" s="11">
        <f>+SUMIFS(Data!$AT:$AT,Data!$E:$E,$A28,Data!$F:$F,$B28)</f>
        <v>0</v>
      </c>
      <c r="L28" s="11">
        <f>+SUMIFS(Data!$BB:$BB,Data!$E:$E,$A28,Data!$F:$F,$B28)</f>
        <v>0</v>
      </c>
      <c r="M28" s="11">
        <f t="shared" si="0"/>
        <v>0</v>
      </c>
      <c r="N28" s="170"/>
    </row>
    <row r="29" spans="1:14" hidden="1" x14ac:dyDescent="0.3">
      <c r="A29" t="s">
        <v>157</v>
      </c>
      <c r="B29" t="s">
        <v>179</v>
      </c>
      <c r="C29" s="177"/>
      <c r="D29" s="157"/>
      <c r="E29" s="159"/>
      <c r="F29" s="161"/>
      <c r="G29" s="37" t="s">
        <v>63</v>
      </c>
      <c r="H29" s="11">
        <f>+SUMIFS(Data!$V:$V,Data!$E:$E,$A29,Data!$F:$F,$B29)</f>
        <v>0</v>
      </c>
      <c r="I29" s="11">
        <f>+SUMIFS(Data!$AD:$AD,Data!$E:$E,$A29,Data!$F:$F,$B29)</f>
        <v>0</v>
      </c>
      <c r="J29" s="11">
        <f>+SUMIFS(Data!$AL:$AL,Data!$E:$E,$A29,Data!$F:$F,$B29)</f>
        <v>0</v>
      </c>
      <c r="K29" s="11">
        <f>+SUMIFS(Data!$AT:$AT,Data!$E:$E,$A29,Data!$F:$F,$B29)</f>
        <v>0</v>
      </c>
      <c r="L29" s="11">
        <f>+SUMIFS(Data!$BB:$BB,Data!$E:$E,$A29,Data!$F:$F,$B29)</f>
        <v>0</v>
      </c>
      <c r="M29" s="11">
        <f t="shared" si="0"/>
        <v>0</v>
      </c>
      <c r="N29" s="170"/>
    </row>
    <row r="30" spans="1:14" hidden="1" x14ac:dyDescent="0.3">
      <c r="C30" s="177"/>
      <c r="D30" s="157"/>
      <c r="E30" s="159"/>
      <c r="F30" s="162"/>
      <c r="G30" s="58" t="s">
        <v>64</v>
      </c>
      <c r="H30" s="50">
        <f>SUM(H27+H28+H29)</f>
        <v>0</v>
      </c>
      <c r="I30" s="50">
        <f>SUM(I27+I28+I29)</f>
        <v>0</v>
      </c>
      <c r="J30" s="50">
        <f>SUM(J27+J28+J29)</f>
        <v>0</v>
      </c>
      <c r="K30" s="50">
        <f>SUM(K27+K28+K29)</f>
        <v>0</v>
      </c>
      <c r="L30" s="50">
        <f>SUM(L27+L28+L29)</f>
        <v>0</v>
      </c>
      <c r="M30" s="50">
        <f t="shared" si="0"/>
        <v>0</v>
      </c>
      <c r="N30" s="170"/>
    </row>
    <row r="31" spans="1:14" hidden="1" x14ac:dyDescent="0.3">
      <c r="A31" t="s">
        <v>201</v>
      </c>
      <c r="B31" t="s">
        <v>180</v>
      </c>
      <c r="C31" s="177"/>
      <c r="D31" s="157" t="s">
        <v>59</v>
      </c>
      <c r="E31" s="158" t="s">
        <v>199</v>
      </c>
      <c r="F31" s="160" t="s">
        <v>200</v>
      </c>
      <c r="G31" s="37" t="s">
        <v>61</v>
      </c>
      <c r="H31" s="11">
        <f>+SUMIFS(Data!$V:$V,Data!$E:$E,$A31,Data!$F:$F,$B31)</f>
        <v>0</v>
      </c>
      <c r="I31" s="11">
        <f>+SUMIFS(Data!$AD:$AD,Data!$E:$E,$A31,Data!$F:$F,$B31)</f>
        <v>0</v>
      </c>
      <c r="J31" s="11">
        <f>+SUMIFS(Data!$AL:$AL,Data!$E:$E,$A31,Data!$F:$F,$B31)</f>
        <v>0</v>
      </c>
      <c r="K31" s="11">
        <f>+SUMIFS(Data!$AT:$AT,Data!$E:$E,$A31,Data!$F:$F,$B31)</f>
        <v>0</v>
      </c>
      <c r="L31" s="11">
        <f>+SUMIFS(Data!$BB:$BB,Data!$E:$E,$A31,Data!$F:$F,$B31)</f>
        <v>0</v>
      </c>
      <c r="M31" s="11">
        <f t="shared" si="0"/>
        <v>0</v>
      </c>
      <c r="N31" s="170"/>
    </row>
    <row r="32" spans="1:14" hidden="1" x14ac:dyDescent="0.3">
      <c r="A32" t="s">
        <v>201</v>
      </c>
      <c r="B32" t="s">
        <v>178</v>
      </c>
      <c r="C32" s="177"/>
      <c r="D32" s="157"/>
      <c r="E32" s="159"/>
      <c r="F32" s="161"/>
      <c r="G32" s="37" t="s">
        <v>62</v>
      </c>
      <c r="H32" s="11">
        <f>+SUMIFS(Data!$V:$V,Data!$E:$E,$A32,Data!$F:$F,$B32)</f>
        <v>0</v>
      </c>
      <c r="I32" s="11">
        <f>+SUMIFS(Data!$AD:$AD,Data!$E:$E,$A32,Data!$F:$F,$B32)</f>
        <v>0</v>
      </c>
      <c r="J32" s="11">
        <f>+SUMIFS(Data!$AL:$AL,Data!$E:$E,$A32,Data!$F:$F,$B32)</f>
        <v>0</v>
      </c>
      <c r="K32" s="11">
        <f>+SUMIFS(Data!$AT:$AT,Data!$E:$E,$A32,Data!$F:$F,$B32)</f>
        <v>0</v>
      </c>
      <c r="L32" s="11">
        <f>+SUMIFS(Data!$BB:$BB,Data!$E:$E,$A32,Data!$F:$F,$B32)</f>
        <v>0</v>
      </c>
      <c r="M32" s="11">
        <f t="shared" si="0"/>
        <v>0</v>
      </c>
      <c r="N32" s="170"/>
    </row>
    <row r="33" spans="1:14" hidden="1" x14ac:dyDescent="0.3">
      <c r="A33" t="s">
        <v>201</v>
      </c>
      <c r="B33" t="s">
        <v>179</v>
      </c>
      <c r="C33" s="177"/>
      <c r="D33" s="157"/>
      <c r="E33" s="159"/>
      <c r="F33" s="161"/>
      <c r="G33" s="37" t="s">
        <v>63</v>
      </c>
      <c r="H33" s="11">
        <f>+SUMIFS(Data!$V:$V,Data!$E:$E,$A33,Data!$F:$F,$B33)</f>
        <v>0</v>
      </c>
      <c r="I33" s="11">
        <f>+SUMIFS(Data!$AD:$AD,Data!$E:$E,$A33,Data!$F:$F,$B33)</f>
        <v>0</v>
      </c>
      <c r="J33" s="11">
        <f>+SUMIFS(Data!$AL:$AL,Data!$E:$E,$A33,Data!$F:$F,$B33)</f>
        <v>0</v>
      </c>
      <c r="K33" s="11">
        <f>+SUMIFS(Data!$AT:$AT,Data!$E:$E,$A33,Data!$F:$F,$B33)</f>
        <v>0</v>
      </c>
      <c r="L33" s="11">
        <f>+SUMIFS(Data!$BB:$BB,Data!$E:$E,$A33,Data!$F:$F,$B33)</f>
        <v>0</v>
      </c>
      <c r="M33" s="11">
        <f t="shared" si="0"/>
        <v>0</v>
      </c>
      <c r="N33" s="170"/>
    </row>
    <row r="34" spans="1:14" hidden="1" x14ac:dyDescent="0.3">
      <c r="C34" s="177"/>
      <c r="D34" s="157"/>
      <c r="E34" s="159"/>
      <c r="F34" s="162"/>
      <c r="G34" s="58" t="s">
        <v>64</v>
      </c>
      <c r="H34" s="50">
        <f>SUM(H31+H32+H33)</f>
        <v>0</v>
      </c>
      <c r="I34" s="50">
        <f>SUM(I31+I32+I33)</f>
        <v>0</v>
      </c>
      <c r="J34" s="50">
        <f>SUM(J31+J32+J33)</f>
        <v>0</v>
      </c>
      <c r="K34" s="50">
        <f>SUM(K31+K32+K33)</f>
        <v>0</v>
      </c>
      <c r="L34" s="50">
        <f>SUM(L31+L32+L33)</f>
        <v>0</v>
      </c>
      <c r="M34" s="50">
        <f t="shared" si="0"/>
        <v>0</v>
      </c>
      <c r="N34" s="170"/>
    </row>
    <row r="35" spans="1:14" hidden="1" x14ac:dyDescent="0.3">
      <c r="A35" t="s">
        <v>202</v>
      </c>
      <c r="B35" t="s">
        <v>180</v>
      </c>
      <c r="C35" s="177"/>
      <c r="D35" s="157" t="s">
        <v>59</v>
      </c>
      <c r="E35" s="158" t="s">
        <v>154</v>
      </c>
      <c r="F35" s="160" t="s">
        <v>205</v>
      </c>
      <c r="G35" s="37" t="s">
        <v>61</v>
      </c>
      <c r="H35" s="11">
        <f>+SUMIFS(Data!$V:$V,Data!$E:$E,$A35,Data!$F:$F,$B35)</f>
        <v>0</v>
      </c>
      <c r="I35" s="11">
        <f>+SUMIFS(Data!$AD:$AD,Data!$E:$E,$A35,Data!$F:$F,$B35)</f>
        <v>0</v>
      </c>
      <c r="J35" s="11">
        <f>+SUMIFS(Data!$AL:$AL,Data!$E:$E,$A35,Data!$F:$F,$B35)</f>
        <v>0</v>
      </c>
      <c r="K35" s="11">
        <f>+SUMIFS(Data!$AT:$AT,Data!$E:$E,$A35,Data!$F:$F,$B35)</f>
        <v>0</v>
      </c>
      <c r="L35" s="11">
        <f>+SUMIFS(Data!$BB:$BB,Data!$E:$E,$A35,Data!$F:$F,$B35)</f>
        <v>0</v>
      </c>
      <c r="M35" s="11">
        <f t="shared" si="0"/>
        <v>0</v>
      </c>
      <c r="N35" s="170"/>
    </row>
    <row r="36" spans="1:14" hidden="1" x14ac:dyDescent="0.3">
      <c r="A36" t="s">
        <v>202</v>
      </c>
      <c r="B36" t="s">
        <v>178</v>
      </c>
      <c r="C36" s="177"/>
      <c r="D36" s="157"/>
      <c r="E36" s="159"/>
      <c r="F36" s="161"/>
      <c r="G36" s="37" t="s">
        <v>62</v>
      </c>
      <c r="H36" s="11">
        <f>+SUMIFS(Data!$V:$V,Data!$E:$E,$A36,Data!$F:$F,$B36)</f>
        <v>0</v>
      </c>
      <c r="I36" s="11">
        <f>+SUMIFS(Data!$AD:$AD,Data!$E:$E,$A36,Data!$F:$F,$B36)</f>
        <v>0</v>
      </c>
      <c r="J36" s="11">
        <f>+SUMIFS(Data!$AL:$AL,Data!$E:$E,$A36,Data!$F:$F,$B36)</f>
        <v>0</v>
      </c>
      <c r="K36" s="11">
        <f>+SUMIFS(Data!$AT:$AT,Data!$E:$E,$A36,Data!$F:$F,$B36)</f>
        <v>0</v>
      </c>
      <c r="L36" s="11">
        <f>+SUMIFS(Data!$BB:$BB,Data!$E:$E,$A36,Data!$F:$F,$B36)</f>
        <v>0</v>
      </c>
      <c r="M36" s="11">
        <f t="shared" si="0"/>
        <v>0</v>
      </c>
      <c r="N36" s="170"/>
    </row>
    <row r="37" spans="1:14" hidden="1" x14ac:dyDescent="0.3">
      <c r="A37" t="s">
        <v>202</v>
      </c>
      <c r="B37" t="s">
        <v>179</v>
      </c>
      <c r="C37" s="177"/>
      <c r="D37" s="157"/>
      <c r="E37" s="159"/>
      <c r="F37" s="161"/>
      <c r="G37" s="37" t="s">
        <v>63</v>
      </c>
      <c r="H37" s="11">
        <f>+SUMIFS(Data!$V:$V,Data!$E:$E,$A37,Data!$F:$F,$B37)</f>
        <v>0</v>
      </c>
      <c r="I37" s="11">
        <f>+SUMIFS(Data!$AD:$AD,Data!$E:$E,$A37,Data!$F:$F,$B37)</f>
        <v>0</v>
      </c>
      <c r="J37" s="11">
        <f>+SUMIFS(Data!$AL:$AL,Data!$E:$E,$A37,Data!$F:$F,$B37)</f>
        <v>0</v>
      </c>
      <c r="K37" s="11">
        <f>+SUMIFS(Data!$AT:$AT,Data!$E:$E,$A37,Data!$F:$F,$B37)</f>
        <v>0</v>
      </c>
      <c r="L37" s="11">
        <f>+SUMIFS(Data!$BB:$BB,Data!$E:$E,$A37,Data!$F:$F,$B37)</f>
        <v>0</v>
      </c>
      <c r="M37" s="11">
        <f t="shared" si="0"/>
        <v>0</v>
      </c>
      <c r="N37" s="170"/>
    </row>
    <row r="38" spans="1:14" hidden="1" x14ac:dyDescent="0.3">
      <c r="C38" s="177"/>
      <c r="D38" s="157"/>
      <c r="E38" s="159"/>
      <c r="F38" s="162"/>
      <c r="G38" s="58" t="s">
        <v>64</v>
      </c>
      <c r="H38" s="50">
        <f>SUM(H35+H36+H37)</f>
        <v>0</v>
      </c>
      <c r="I38" s="50">
        <f>SUM(I35+I36+I37)</f>
        <v>0</v>
      </c>
      <c r="J38" s="50">
        <f>SUM(J35+J36+J37)</f>
        <v>0</v>
      </c>
      <c r="K38" s="50">
        <f>SUM(K35+K36+K37)</f>
        <v>0</v>
      </c>
      <c r="L38" s="50">
        <f>SUM(L35+L36+L37)</f>
        <v>0</v>
      </c>
      <c r="M38" s="50">
        <f t="shared" si="0"/>
        <v>0</v>
      </c>
      <c r="N38" s="170"/>
    </row>
    <row r="39" spans="1:14" hidden="1" x14ac:dyDescent="0.3">
      <c r="A39" t="s">
        <v>203</v>
      </c>
      <c r="B39" t="s">
        <v>180</v>
      </c>
      <c r="C39" s="177"/>
      <c r="D39" s="157" t="s">
        <v>59</v>
      </c>
      <c r="E39" s="158" t="s">
        <v>199</v>
      </c>
      <c r="F39" s="160" t="s">
        <v>204</v>
      </c>
      <c r="G39" s="37" t="s">
        <v>61</v>
      </c>
      <c r="H39" s="11">
        <f>+SUMIFS(Data!$V:$V,Data!$E:$E,$A39,Data!$F:$F,$B39)</f>
        <v>0</v>
      </c>
      <c r="I39" s="11">
        <f>+SUMIFS(Data!$AD:$AD,Data!$E:$E,$A39,Data!$F:$F,$B39)</f>
        <v>0</v>
      </c>
      <c r="J39" s="11">
        <f>+SUMIFS(Data!$AL:$AL,Data!$E:$E,$A39,Data!$F:$F,$B39)</f>
        <v>0</v>
      </c>
      <c r="K39" s="11">
        <f>+SUMIFS(Data!$AT:$AT,Data!$E:$E,$A39,Data!$F:$F,$B39)</f>
        <v>0</v>
      </c>
      <c r="L39" s="11">
        <f>+SUMIFS(Data!$BB:$BB,Data!$E:$E,$A39,Data!$F:$F,$B39)</f>
        <v>0</v>
      </c>
      <c r="M39" s="11">
        <f t="shared" si="0"/>
        <v>0</v>
      </c>
      <c r="N39" s="170"/>
    </row>
    <row r="40" spans="1:14" hidden="1" x14ac:dyDescent="0.3">
      <c r="A40" t="s">
        <v>203</v>
      </c>
      <c r="B40" t="s">
        <v>178</v>
      </c>
      <c r="C40" s="177"/>
      <c r="D40" s="157"/>
      <c r="E40" s="159"/>
      <c r="F40" s="161"/>
      <c r="G40" s="37" t="s">
        <v>62</v>
      </c>
      <c r="H40" s="11">
        <f>+SUMIFS(Data!$V:$V,Data!$E:$E,$A40,Data!$F:$F,$B40)</f>
        <v>0</v>
      </c>
      <c r="I40" s="11">
        <f>+SUMIFS(Data!$AD:$AD,Data!$E:$E,$A40,Data!$F:$F,$B40)</f>
        <v>0</v>
      </c>
      <c r="J40" s="11">
        <f>+SUMIFS(Data!$AL:$AL,Data!$E:$E,$A40,Data!$F:$F,$B40)</f>
        <v>0</v>
      </c>
      <c r="K40" s="11">
        <f>+SUMIFS(Data!$AT:$AT,Data!$E:$E,$A40,Data!$F:$F,$B40)</f>
        <v>0</v>
      </c>
      <c r="L40" s="11">
        <f>+SUMIFS(Data!$BB:$BB,Data!$E:$E,$A40,Data!$F:$F,$B40)</f>
        <v>0</v>
      </c>
      <c r="M40" s="11">
        <f t="shared" si="0"/>
        <v>0</v>
      </c>
      <c r="N40" s="170"/>
    </row>
    <row r="41" spans="1:14" hidden="1" x14ac:dyDescent="0.3">
      <c r="A41" t="s">
        <v>203</v>
      </c>
      <c r="B41" t="s">
        <v>179</v>
      </c>
      <c r="C41" s="177"/>
      <c r="D41" s="157"/>
      <c r="E41" s="159"/>
      <c r="F41" s="161"/>
      <c r="G41" s="37" t="s">
        <v>63</v>
      </c>
      <c r="H41" s="11">
        <f>+SUMIFS(Data!$V:$V,Data!$E:$E,$A41,Data!$F:$F,$B41)</f>
        <v>0</v>
      </c>
      <c r="I41" s="11">
        <f>+SUMIFS(Data!$AD:$AD,Data!$E:$E,$A41,Data!$F:$F,$B41)</f>
        <v>0</v>
      </c>
      <c r="J41" s="11">
        <f>+SUMIFS(Data!$AL:$AL,Data!$E:$E,$A41,Data!$F:$F,$B41)</f>
        <v>0</v>
      </c>
      <c r="K41" s="11">
        <f>+SUMIFS(Data!$AT:$AT,Data!$E:$E,$A41,Data!$F:$F,$B41)</f>
        <v>0</v>
      </c>
      <c r="L41" s="11">
        <f>+SUMIFS(Data!$BB:$BB,Data!$E:$E,$A41,Data!$F:$F,$B41)</f>
        <v>0</v>
      </c>
      <c r="M41" s="11">
        <f t="shared" si="0"/>
        <v>0</v>
      </c>
      <c r="N41" s="170"/>
    </row>
    <row r="42" spans="1:14" hidden="1" x14ac:dyDescent="0.3">
      <c r="C42" s="177"/>
      <c r="D42" s="157"/>
      <c r="E42" s="159"/>
      <c r="F42" s="162"/>
      <c r="G42" s="58" t="s">
        <v>64</v>
      </c>
      <c r="H42" s="50">
        <f>SUM(H39+H40+H41)</f>
        <v>0</v>
      </c>
      <c r="I42" s="50">
        <f>SUM(I39+I40+I41)</f>
        <v>0</v>
      </c>
      <c r="J42" s="50">
        <f>SUM(J39+J40+J41)</f>
        <v>0</v>
      </c>
      <c r="K42" s="50">
        <f>SUM(K39+K40+K41)</f>
        <v>0</v>
      </c>
      <c r="L42" s="50">
        <f>SUM(L39+L40+L41)</f>
        <v>0</v>
      </c>
      <c r="M42" s="50">
        <f t="shared" si="0"/>
        <v>0</v>
      </c>
      <c r="N42" s="170"/>
    </row>
    <row r="43" spans="1:14" x14ac:dyDescent="0.3">
      <c r="C43" s="177"/>
      <c r="D43" s="132"/>
      <c r="E43" s="133"/>
      <c r="F43" s="172" t="s">
        <v>64</v>
      </c>
      <c r="G43" s="172"/>
      <c r="H43" s="50">
        <f>+H42+H38+H34+H30+H26+H22+H18+H14+H10</f>
        <v>791532.31592782238</v>
      </c>
      <c r="I43" s="50">
        <f>+I42+I38+I34+I30+I26+I22+I18+I14+I10</f>
        <v>816615.66930999979</v>
      </c>
      <c r="J43" s="50">
        <f>+J42+J38+J34+J30+J26+J22+J18+J14+J10</f>
        <v>800738.5610973991</v>
      </c>
      <c r="K43" s="50">
        <f>+K42+K38+K34+K30+K26+K22+K18+K14+K10</f>
        <v>852782.50107593602</v>
      </c>
      <c r="L43" s="50">
        <f>+L42+L38+L34+L30+L26+L22+L18+L14+L10</f>
        <v>836905.39328349591</v>
      </c>
      <c r="M43" s="50">
        <f t="shared" si="0"/>
        <v>4098574.4406946534</v>
      </c>
      <c r="N43" s="170"/>
    </row>
    <row r="44" spans="1:14" x14ac:dyDescent="0.3">
      <c r="C44" s="177"/>
      <c r="D44" s="164" t="s">
        <v>67</v>
      </c>
      <c r="E44" s="164"/>
      <c r="F44" s="164"/>
      <c r="G44" s="164"/>
      <c r="H44" s="60">
        <f t="shared" ref="H44:M44" si="1">+H43</f>
        <v>791532.31592782238</v>
      </c>
      <c r="I44" s="60">
        <f t="shared" si="1"/>
        <v>816615.66930999979</v>
      </c>
      <c r="J44" s="60">
        <f t="shared" si="1"/>
        <v>800738.5610973991</v>
      </c>
      <c r="K44" s="60">
        <f t="shared" si="1"/>
        <v>852782.50107593602</v>
      </c>
      <c r="L44" s="60">
        <f t="shared" si="1"/>
        <v>836905.39328349591</v>
      </c>
      <c r="M44" s="60">
        <f t="shared" si="1"/>
        <v>4098574.4406946534</v>
      </c>
      <c r="N44" s="61">
        <f>M44/M51</f>
        <v>1</v>
      </c>
    </row>
    <row r="45" spans="1:14" ht="15" hidden="1" customHeight="1" x14ac:dyDescent="0.3">
      <c r="A45" t="s">
        <v>181</v>
      </c>
      <c r="B45" t="s">
        <v>180</v>
      </c>
      <c r="C45" s="177"/>
      <c r="D45" s="160" t="s">
        <v>112</v>
      </c>
      <c r="E45" s="159" t="s">
        <v>206</v>
      </c>
      <c r="F45" s="160" t="s">
        <v>110</v>
      </c>
      <c r="G45" s="37" t="s">
        <v>61</v>
      </c>
      <c r="H45" s="11">
        <f>+SUMIFS(Data!$V:$V,Data!$E:$E,$A45,Data!$F:$F,$B45)</f>
        <v>0</v>
      </c>
      <c r="I45" s="11">
        <f>+SUMIFS(Data!$AD:$AD,Data!$E:$E,$A45,Data!$F:$F,$B45)</f>
        <v>0</v>
      </c>
      <c r="J45" s="11">
        <f>+SUMIFS(Data!$AL:$AL,Data!$E:$E,$A45,Data!$F:$F,$B45)</f>
        <v>0</v>
      </c>
      <c r="K45" s="11">
        <f>+SUMIFS(Data!$AT:$AT,Data!$E:$E,$A45,Data!$F:$F,$B45)</f>
        <v>0</v>
      </c>
      <c r="L45" s="11">
        <f>+SUMIFS(Data!$BB:$BB,Data!$E:$E,$A45,Data!$F:$F,$B45)</f>
        <v>0</v>
      </c>
      <c r="M45" s="11">
        <f t="shared" si="0"/>
        <v>0</v>
      </c>
      <c r="N45" s="171"/>
    </row>
    <row r="46" spans="1:14" hidden="1" x14ac:dyDescent="0.3">
      <c r="A46" t="s">
        <v>181</v>
      </c>
      <c r="B46" t="s">
        <v>178</v>
      </c>
      <c r="C46" s="177"/>
      <c r="D46" s="161"/>
      <c r="E46" s="159"/>
      <c r="F46" s="161"/>
      <c r="G46" s="37" t="s">
        <v>62</v>
      </c>
      <c r="H46" s="11">
        <f>+SUMIFS(Data!$V:$V,Data!$E:$E,$A46,Data!$F:$F,$B46)</f>
        <v>0</v>
      </c>
      <c r="I46" s="11">
        <f>+SUMIFS(Data!$AD:$AD,Data!$E:$E,$A46,Data!$F:$F,$B46)</f>
        <v>0</v>
      </c>
      <c r="J46" s="11">
        <f>+SUMIFS(Data!$AL:$AL,Data!$E:$E,$A46,Data!$F:$F,$B46)</f>
        <v>0</v>
      </c>
      <c r="K46" s="11">
        <f>+SUMIFS(Data!$AT:$AT,Data!$E:$E,$A46,Data!$F:$F,$B46)</f>
        <v>0</v>
      </c>
      <c r="L46" s="11">
        <f>+SUMIFS(Data!$BB:$BB,Data!$E:$E,$A46,Data!$F:$F,$B46)</f>
        <v>0</v>
      </c>
      <c r="M46" s="11">
        <f t="shared" si="0"/>
        <v>0</v>
      </c>
      <c r="N46" s="171"/>
    </row>
    <row r="47" spans="1:14" hidden="1" x14ac:dyDescent="0.3">
      <c r="A47" t="s">
        <v>181</v>
      </c>
      <c r="B47" t="s">
        <v>179</v>
      </c>
      <c r="C47" s="177"/>
      <c r="D47" s="161"/>
      <c r="E47" s="159"/>
      <c r="F47" s="161"/>
      <c r="G47" s="37" t="s">
        <v>63</v>
      </c>
      <c r="H47" s="11">
        <f>+SUMIFS(Data!$V:$V,Data!$E:$E,$A47,Data!$F:$F,$B47)</f>
        <v>0</v>
      </c>
      <c r="I47" s="11">
        <f>+SUMIFS(Data!$AD:$AD,Data!$E:$E,$A47,Data!$F:$F,$B47)</f>
        <v>0</v>
      </c>
      <c r="J47" s="11">
        <f>+SUMIFS(Data!$AL:$AL,Data!$E:$E,$A47,Data!$F:$F,$B47)</f>
        <v>0</v>
      </c>
      <c r="K47" s="11">
        <f>+SUMIFS(Data!$AT:$AT,Data!$E:$E,$A47,Data!$F:$F,$B47)</f>
        <v>0</v>
      </c>
      <c r="L47" s="11">
        <f>+SUMIFS(Data!$BB:$BB,Data!$E:$E,$A47,Data!$F:$F,$B47)</f>
        <v>0</v>
      </c>
      <c r="M47" s="11">
        <f t="shared" si="0"/>
        <v>0</v>
      </c>
      <c r="N47" s="171"/>
    </row>
    <row r="48" spans="1:14" hidden="1" x14ac:dyDescent="0.3">
      <c r="C48" s="177"/>
      <c r="D48" s="161"/>
      <c r="E48" s="159"/>
      <c r="F48" s="162"/>
      <c r="G48" s="58" t="s">
        <v>68</v>
      </c>
      <c r="H48" s="50">
        <f>SUM(H45+H46+H47)</f>
        <v>0</v>
      </c>
      <c r="I48" s="50">
        <f>SUM(I45+I46+I47)</f>
        <v>0</v>
      </c>
      <c r="J48" s="50">
        <f>SUM(J45+J46+J47)</f>
        <v>0</v>
      </c>
      <c r="K48" s="50">
        <f>SUM(K45+K46+K47)</f>
        <v>0</v>
      </c>
      <c r="L48" s="50">
        <f>SUM(L45+L46+L47)</f>
        <v>0</v>
      </c>
      <c r="M48" s="50">
        <f t="shared" si="0"/>
        <v>0</v>
      </c>
      <c r="N48" s="171"/>
    </row>
    <row r="49" spans="1:14" x14ac:dyDescent="0.3">
      <c r="C49" s="177"/>
      <c r="D49" s="134"/>
      <c r="E49" s="133"/>
      <c r="F49" s="172" t="s">
        <v>69</v>
      </c>
      <c r="G49" s="172"/>
      <c r="H49" s="50">
        <f t="shared" ref="H49:M49" si="2">+H48</f>
        <v>0</v>
      </c>
      <c r="I49" s="50">
        <f t="shared" si="2"/>
        <v>0</v>
      </c>
      <c r="J49" s="50">
        <f t="shared" si="2"/>
        <v>0</v>
      </c>
      <c r="K49" s="50">
        <f t="shared" si="2"/>
        <v>0</v>
      </c>
      <c r="L49" s="50">
        <f t="shared" si="2"/>
        <v>0</v>
      </c>
      <c r="M49" s="50">
        <f t="shared" si="2"/>
        <v>0</v>
      </c>
      <c r="N49" s="171"/>
    </row>
    <row r="50" spans="1:14" x14ac:dyDescent="0.3">
      <c r="C50" s="177"/>
      <c r="D50" s="164" t="s">
        <v>70</v>
      </c>
      <c r="E50" s="164"/>
      <c r="F50" s="164"/>
      <c r="G50" s="164"/>
      <c r="H50" s="60">
        <f>+H48</f>
        <v>0</v>
      </c>
      <c r="I50" s="60">
        <f>+I48</f>
        <v>0</v>
      </c>
      <c r="J50" s="60">
        <f>+J48</f>
        <v>0</v>
      </c>
      <c r="K50" s="60">
        <f>+K48</f>
        <v>0</v>
      </c>
      <c r="L50" s="60">
        <f>+L48</f>
        <v>0</v>
      </c>
      <c r="M50" s="60">
        <f t="shared" ref="M50:M56" si="3">SUM(H50+I50+J50+K50+L50)</f>
        <v>0</v>
      </c>
      <c r="N50" s="61">
        <f>M50/M51</f>
        <v>0</v>
      </c>
    </row>
    <row r="51" spans="1:14" x14ac:dyDescent="0.3">
      <c r="C51" s="177"/>
      <c r="D51" s="165" t="s">
        <v>71</v>
      </c>
      <c r="E51" s="165"/>
      <c r="F51" s="165"/>
      <c r="G51" s="165"/>
      <c r="H51" s="26">
        <f>SUM(H44+H50)</f>
        <v>791532.31592782238</v>
      </c>
      <c r="I51" s="26">
        <f>SUM(I44+I50)</f>
        <v>816615.66930999979</v>
      </c>
      <c r="J51" s="26">
        <f>SUM(J44+J50)</f>
        <v>800738.5610973991</v>
      </c>
      <c r="K51" s="26">
        <f>SUM(K44+K50)</f>
        <v>852782.50107593602</v>
      </c>
      <c r="L51" s="26">
        <f>SUM(L44+L50)</f>
        <v>836905.39328349591</v>
      </c>
      <c r="M51" s="26">
        <f t="shared" si="3"/>
        <v>4098574.4406946534</v>
      </c>
      <c r="N51" s="27"/>
    </row>
    <row r="52" spans="1:14" x14ac:dyDescent="0.3">
      <c r="A52" t="s">
        <v>380</v>
      </c>
      <c r="B52" t="s">
        <v>179</v>
      </c>
      <c r="C52" s="166" t="s">
        <v>72</v>
      </c>
      <c r="D52" s="167"/>
      <c r="E52" s="167"/>
      <c r="F52" s="167"/>
      <c r="G52" s="37" t="s">
        <v>73</v>
      </c>
      <c r="H52" s="11">
        <f>+SUMIFS(Data!$V:$V,Data!$E:$E,$A52,Data!$F:$F,$B52)</f>
        <v>114898.31200000001</v>
      </c>
      <c r="I52" s="11">
        <f>+SUMIFS(Data!$AD:$AD,Data!$E:$E,$A52,Data!$F:$F,$B52)</f>
        <v>114898.31200000001</v>
      </c>
      <c r="J52" s="11">
        <f>+SUMIFS(Data!$AL:$AL,Data!$E:$E,$A52,Data!$F:$F,$B52)</f>
        <v>114898.31200000001</v>
      </c>
      <c r="K52" s="11">
        <f>+SUMIFS(Data!$AT:$AT,Data!$E:$E,$A52,Data!$F:$F,$B52)</f>
        <v>114898.31200000001</v>
      </c>
      <c r="L52" s="11">
        <f>+SUMIFS(Data!$BB:$BB,Data!$E:$E,$A52,Data!$F:$F,$B52)</f>
        <v>114898.31200000001</v>
      </c>
      <c r="M52" s="11">
        <f t="shared" si="3"/>
        <v>574491.56000000006</v>
      </c>
      <c r="N52" s="65"/>
    </row>
    <row r="53" spans="1:14" x14ac:dyDescent="0.3">
      <c r="A53" t="s">
        <v>380</v>
      </c>
      <c r="B53" t="s">
        <v>381</v>
      </c>
      <c r="C53" s="166"/>
      <c r="D53" s="167"/>
      <c r="E53" s="167"/>
      <c r="F53" s="167"/>
      <c r="G53" s="37" t="s">
        <v>74</v>
      </c>
      <c r="H53" s="11">
        <f>+SUMIFS(Data!$V:$V,Data!$E:$E,$A53,Data!$F:$F,$B53)</f>
        <v>3000</v>
      </c>
      <c r="I53" s="11">
        <f>+SUMIFS(Data!$AD:$AD,Data!$E:$E,$A53,Data!$F:$F,$B53)</f>
        <v>3000</v>
      </c>
      <c r="J53" s="11">
        <f>+SUMIFS(Data!$AL:$AL,Data!$E:$E,$A53,Data!$F:$F,$B53)</f>
        <v>36960.525049999997</v>
      </c>
      <c r="K53" s="11">
        <f>+SUMIFS(Data!$AT:$AT,Data!$E:$E,$A53,Data!$F:$F,$B53)</f>
        <v>3000</v>
      </c>
      <c r="L53" s="11">
        <f>+SUMIFS(Data!$BB:$BB,Data!$E:$E,$A53,Data!$F:$F,$B53)</f>
        <v>36960.525049999997</v>
      </c>
      <c r="M53" s="11">
        <f t="shared" si="3"/>
        <v>82921.050099999993</v>
      </c>
      <c r="N53" s="66">
        <f>M53/M56</f>
        <v>1.7303679737833717E-2</v>
      </c>
    </row>
    <row r="54" spans="1:14" x14ac:dyDescent="0.3">
      <c r="A54" t="s">
        <v>380</v>
      </c>
      <c r="B54" t="s">
        <v>178</v>
      </c>
      <c r="C54" s="166"/>
      <c r="D54" s="167"/>
      <c r="E54" s="167"/>
      <c r="F54" s="167"/>
      <c r="G54" s="37" t="s">
        <v>75</v>
      </c>
      <c r="H54" s="11">
        <f>+SUMIFS(Data!$V:$V,Data!$E:$E,$A54,Data!$F:$F,$B54)+SUMIFS(Data!$V:$V,Data!$E:$E,$A54,Data!$F:$F,"I")</f>
        <v>12823.560000000001</v>
      </c>
      <c r="I54" s="11">
        <f>+SUMIFS(Data!$AD:$AD,Data!$E:$E,$A54,Data!$F:$F,$B54)</f>
        <v>5823.6</v>
      </c>
      <c r="J54" s="11">
        <f>+SUMIFS(Data!$AL:$AL,Data!$E:$E,$A54,Data!$F:$F,$B54)</f>
        <v>5823.6</v>
      </c>
      <c r="K54" s="11">
        <f>+SUMIFS(Data!$AT:$AT,Data!$E:$E,$A54,Data!$F:$F,$B54)</f>
        <v>5823.6</v>
      </c>
      <c r="L54" s="11">
        <f>+SUMIFS(Data!$BB:$BB,Data!$E:$E,$A54,Data!$F:$F,$B54)</f>
        <v>5823.6</v>
      </c>
      <c r="M54" s="11">
        <f t="shared" si="3"/>
        <v>36117.96</v>
      </c>
      <c r="N54" s="65"/>
    </row>
    <row r="55" spans="1:14" x14ac:dyDescent="0.3">
      <c r="C55" s="166"/>
      <c r="D55" s="167"/>
      <c r="E55" s="167"/>
      <c r="F55" s="167"/>
      <c r="G55" s="62" t="s">
        <v>2</v>
      </c>
      <c r="H55" s="5">
        <f>SUM(H52+H53+H54)</f>
        <v>130721.872</v>
      </c>
      <c r="I55" s="5">
        <f>SUM(I52+I53+I54)</f>
        <v>123721.91200000001</v>
      </c>
      <c r="J55" s="5">
        <f>SUM(J52+J53+J54)</f>
        <v>157682.43705000001</v>
      </c>
      <c r="K55" s="5">
        <f>SUM(K52+K53+K54)</f>
        <v>123721.91200000001</v>
      </c>
      <c r="L55" s="5">
        <f>SUM(L52+L53+L54)</f>
        <v>157682.43705000001</v>
      </c>
      <c r="M55" s="5">
        <f t="shared" si="3"/>
        <v>693530.57010000013</v>
      </c>
      <c r="N55" s="139">
        <f>SUM((M52+M54)/M56)</f>
        <v>0.12741989598793529</v>
      </c>
    </row>
    <row r="56" spans="1:14" ht="15" thickBot="1" x14ac:dyDescent="0.35">
      <c r="C56" s="168" t="s">
        <v>76</v>
      </c>
      <c r="D56" s="169"/>
      <c r="E56" s="169"/>
      <c r="F56" s="169"/>
      <c r="G56" s="169"/>
      <c r="H56" s="63">
        <f>SUM(H51+H55)-0.004</f>
        <v>922254.18392782239</v>
      </c>
      <c r="I56" s="63">
        <f>SUM(I51+I55)-0.004</f>
        <v>940337.57730999985</v>
      </c>
      <c r="J56" s="63">
        <f>SUM(J51+J55)-0.004</f>
        <v>958420.99414739921</v>
      </c>
      <c r="K56" s="63">
        <f>SUM(K51+K55)-0.002</f>
        <v>976504.41107593605</v>
      </c>
      <c r="L56" s="63">
        <f>SUM(L51+L55)-0.002</f>
        <v>994587.828333496</v>
      </c>
      <c r="M56" s="63">
        <f t="shared" si="3"/>
        <v>4792104.9947946537</v>
      </c>
      <c r="N56" s="67"/>
    </row>
    <row r="57" spans="1:14" x14ac:dyDescent="0.3">
      <c r="E57" s="68" t="s">
        <v>79</v>
      </c>
    </row>
    <row r="58" spans="1:14" x14ac:dyDescent="0.3"/>
    <row r="71" x14ac:dyDescent="0.3"/>
  </sheetData>
  <mergeCells count="43">
    <mergeCell ref="C2:N2"/>
    <mergeCell ref="D50:G50"/>
    <mergeCell ref="D51:G51"/>
    <mergeCell ref="C52:F55"/>
    <mergeCell ref="C56:G56"/>
    <mergeCell ref="N7:N43"/>
    <mergeCell ref="N45:N49"/>
    <mergeCell ref="F43:G43"/>
    <mergeCell ref="D44:G44"/>
    <mergeCell ref="D45:D48"/>
    <mergeCell ref="E45:E48"/>
    <mergeCell ref="F45:F48"/>
    <mergeCell ref="F49:G49"/>
    <mergeCell ref="C3:N3"/>
    <mergeCell ref="C4:N4"/>
    <mergeCell ref="C6:C51"/>
    <mergeCell ref="D7:D10"/>
    <mergeCell ref="E7:E10"/>
    <mergeCell ref="F7:F10"/>
    <mergeCell ref="F35:F38"/>
    <mergeCell ref="F39:F42"/>
    <mergeCell ref="D11:D14"/>
    <mergeCell ref="E11:E14"/>
    <mergeCell ref="F11:F14"/>
    <mergeCell ref="D15:D18"/>
    <mergeCell ref="E15:E18"/>
    <mergeCell ref="F31:F34"/>
    <mergeCell ref="D27:D30"/>
    <mergeCell ref="E27:E30"/>
    <mergeCell ref="F27:F30"/>
    <mergeCell ref="F15:F18"/>
    <mergeCell ref="D19:D22"/>
    <mergeCell ref="E19:E22"/>
    <mergeCell ref="F19:F22"/>
    <mergeCell ref="D23:D26"/>
    <mergeCell ref="E23:E26"/>
    <mergeCell ref="F23:F26"/>
    <mergeCell ref="D35:D38"/>
    <mergeCell ref="E35:E38"/>
    <mergeCell ref="D39:D42"/>
    <mergeCell ref="E39:E42"/>
    <mergeCell ref="D31:D34"/>
    <mergeCell ref="E31:E34"/>
  </mergeCells>
  <phoneticPr fontId="24" type="noConversion"/>
  <pageMargins left="0.7" right="0.7" top="0.75" bottom="0.75" header="0.3" footer="0.3"/>
  <ignoredErrors>
    <ignoredError sqref="N44 N50 N53 N55"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6808E-E7B9-496D-A1E6-89E121020B14}">
  <dimension ref="A3:F15"/>
  <sheetViews>
    <sheetView workbookViewId="0">
      <selection activeCell="B6" sqref="B6"/>
    </sheetView>
  </sheetViews>
  <sheetFormatPr baseColWidth="10" defaultRowHeight="14.4" x14ac:dyDescent="0.3"/>
  <sheetData>
    <row r="3" spans="1:6" x14ac:dyDescent="0.3">
      <c r="A3" t="s">
        <v>376</v>
      </c>
      <c r="B3">
        <v>1187000</v>
      </c>
    </row>
    <row r="4" spans="1:6" x14ac:dyDescent="0.3">
      <c r="A4" t="s">
        <v>496</v>
      </c>
      <c r="B4">
        <v>1000000</v>
      </c>
    </row>
    <row r="5" spans="1:6" x14ac:dyDescent="0.3">
      <c r="A5" t="s">
        <v>725</v>
      </c>
      <c r="B5">
        <v>350518</v>
      </c>
    </row>
    <row r="6" spans="1:6" x14ac:dyDescent="0.3">
      <c r="A6" t="s">
        <v>839</v>
      </c>
      <c r="B6">
        <v>2254584</v>
      </c>
    </row>
    <row r="7" spans="1:6" x14ac:dyDescent="0.3">
      <c r="A7" t="s">
        <v>840</v>
      </c>
      <c r="B7">
        <v>421183</v>
      </c>
    </row>
    <row r="8" spans="1:6" x14ac:dyDescent="0.3">
      <c r="A8" t="s">
        <v>841</v>
      </c>
      <c r="B8">
        <v>3190392</v>
      </c>
    </row>
    <row r="10" spans="1:6" x14ac:dyDescent="0.3">
      <c r="C10" t="s">
        <v>842</v>
      </c>
      <c r="D10" t="s">
        <v>843</v>
      </c>
      <c r="E10" t="s">
        <v>844</v>
      </c>
      <c r="F10" t="s">
        <v>845</v>
      </c>
    </row>
    <row r="11" spans="1:6" x14ac:dyDescent="0.3">
      <c r="B11">
        <f>SUM(B3:B10)</f>
        <v>8403677</v>
      </c>
      <c r="C11">
        <f>+'T1 - Synthèse'!M56</f>
        <v>4792104.9947946537</v>
      </c>
    </row>
    <row r="13" spans="1:6" x14ac:dyDescent="0.3">
      <c r="B13" t="s">
        <v>182</v>
      </c>
      <c r="C13">
        <f>+'T1 - Synthèse'!M10</f>
        <v>2421390.5518181818</v>
      </c>
      <c r="D13">
        <f>+'T4 - OS1'!J25</f>
        <v>2421390.5518181818</v>
      </c>
      <c r="E13">
        <f>+'T4 - OS1'!J7+'T4 - OS1'!J11+'T4 - OS1'!J15+'T4 - OS1'!J19</f>
        <v>2421390.5518181813</v>
      </c>
    </row>
    <row r="14" spans="1:6" x14ac:dyDescent="0.3">
      <c r="B14" t="s">
        <v>183</v>
      </c>
      <c r="C14">
        <f>+'T1 - Synthèse'!M14</f>
        <v>1677183.8888764714</v>
      </c>
      <c r="D14">
        <f>+'T4 - OS2'!J25</f>
        <v>1677183.8888764714</v>
      </c>
      <c r="E14">
        <f>+'T4 - OS2'!J7+'T4 - OS2'!J11+'T4 - OS2'!J15+'T4 - OS2'!J19</f>
        <v>1677183.8288764714</v>
      </c>
    </row>
    <row r="15" spans="1:6" x14ac:dyDescent="0.3">
      <c r="B15" t="s">
        <v>380</v>
      </c>
      <c r="C15">
        <f>+'T1 - Synthèse'!M55</f>
        <v>693530.57010000013</v>
      </c>
      <c r="F15">
        <f>+'T2 - CG'!J7</f>
        <v>693530.57010000013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dimension ref="A1:L26"/>
  <sheetViews>
    <sheetView showGridLines="0" zoomScale="130" zoomScaleNormal="130" workbookViewId="0">
      <selection activeCell="E22" sqref="E22:I24"/>
    </sheetView>
  </sheetViews>
  <sheetFormatPr baseColWidth="10" defaultColWidth="0" defaultRowHeight="14.4" zeroHeight="1" x14ac:dyDescent="0.3"/>
  <cols>
    <col min="1" max="2" width="11.44140625" customWidth="1"/>
    <col min="3" max="3" width="1.77734375" customWidth="1"/>
    <col min="4" max="4" width="34.77734375" customWidth="1"/>
    <col min="5" max="10" width="15.21875" customWidth="1"/>
    <col min="11" max="11" width="1.77734375" customWidth="1"/>
    <col min="12" max="12" width="0" hidden="1" customWidth="1"/>
    <col min="13" max="16384" width="11.44140625" hidden="1"/>
  </cols>
  <sheetData>
    <row r="1" spans="1:10" ht="5.0999999999999996" customHeight="1" thickBot="1" x14ac:dyDescent="0.35"/>
    <row r="2" spans="1:10" ht="15" thickBot="1" x14ac:dyDescent="0.35">
      <c r="D2" s="178" t="s">
        <v>0</v>
      </c>
      <c r="E2" s="179"/>
      <c r="F2" s="179"/>
      <c r="G2" s="179"/>
      <c r="H2" s="179"/>
      <c r="I2" s="179"/>
      <c r="J2" s="180"/>
    </row>
    <row r="3" spans="1:10" ht="39" customHeight="1" x14ac:dyDescent="0.3">
      <c r="D3" s="181" t="s">
        <v>115</v>
      </c>
      <c r="E3" s="182"/>
      <c r="F3" s="182"/>
      <c r="G3" s="182"/>
      <c r="H3" s="182"/>
      <c r="I3" s="182"/>
      <c r="J3" s="183"/>
    </row>
    <row r="4" spans="1:10" ht="15" thickBot="1" x14ac:dyDescent="0.35">
      <c r="D4" s="184" t="s">
        <v>151</v>
      </c>
      <c r="E4" s="185"/>
      <c r="F4" s="185"/>
      <c r="G4" s="185"/>
      <c r="H4" s="185"/>
      <c r="I4" s="185"/>
      <c r="J4" s="186"/>
    </row>
    <row r="5" spans="1:10" ht="5.0999999999999996" customHeight="1" thickBot="1" x14ac:dyDescent="0.35"/>
    <row r="6" spans="1:10" x14ac:dyDescent="0.3">
      <c r="D6" s="1" t="s">
        <v>1</v>
      </c>
      <c r="E6" s="2">
        <v>2022</v>
      </c>
      <c r="F6" s="2">
        <v>2023</v>
      </c>
      <c r="G6" s="2">
        <v>2024</v>
      </c>
      <c r="H6" s="2">
        <v>2025</v>
      </c>
      <c r="I6" s="2">
        <v>2026</v>
      </c>
      <c r="J6" s="3" t="s">
        <v>2</v>
      </c>
    </row>
    <row r="7" spans="1:10" x14ac:dyDescent="0.3">
      <c r="D7" s="4" t="s">
        <v>3</v>
      </c>
      <c r="E7" s="5">
        <f>SUM(E8+E13+E16)</f>
        <v>130721.872</v>
      </c>
      <c r="F7" s="5">
        <f>SUM(F8+F13+F16)</f>
        <v>123721.91200000001</v>
      </c>
      <c r="G7" s="5">
        <f>SUM(G8+G13+G16)</f>
        <v>157682.43705000001</v>
      </c>
      <c r="H7" s="5">
        <f>SUM(H8+H13+H16)</f>
        <v>123721.91200000001</v>
      </c>
      <c r="I7" s="5">
        <f>SUM(I8+I13+I16)</f>
        <v>157682.43705000001</v>
      </c>
      <c r="J7" s="6">
        <f>SUM(E7+F7+G7+H7+I7)</f>
        <v>693530.57010000013</v>
      </c>
    </row>
    <row r="8" spans="1:10" x14ac:dyDescent="0.3">
      <c r="D8" s="7" t="s">
        <v>4</v>
      </c>
      <c r="E8" s="8">
        <f>SUM(E9+E10+E11+E12)</f>
        <v>114898.31200000001</v>
      </c>
      <c r="F8" s="8">
        <f>SUM(F9+F10+F11+F12)</f>
        <v>114898.31200000001</v>
      </c>
      <c r="G8" s="8">
        <f>SUM(G9+G10+G11+G12)</f>
        <v>114898.31200000001</v>
      </c>
      <c r="H8" s="8">
        <f>SUM(H9+H10+H11+H12)</f>
        <v>114898.31200000001</v>
      </c>
      <c r="I8" s="8">
        <f>SUM(I9+I10+I11+I12)</f>
        <v>114898.31200000001</v>
      </c>
      <c r="J8" s="9">
        <f>SUM(E8+F8+G8+H8+I8)</f>
        <v>574491.56000000006</v>
      </c>
    </row>
    <row r="9" spans="1:10" ht="16.2" x14ac:dyDescent="0.3">
      <c r="A9" t="s">
        <v>380</v>
      </c>
      <c r="B9" t="s">
        <v>155</v>
      </c>
      <c r="D9" s="10" t="s">
        <v>5</v>
      </c>
      <c r="E9" s="11">
        <f>+SUMIFS(Data!$V:$V,Data!$E:$E,'T2 - CG'!$A9,Data!$G:$G,'T2 - CG'!$B9)</f>
        <v>114898.31200000001</v>
      </c>
      <c r="F9" s="11">
        <f>+SUMIFS(Data!$AD:$AD,Data!$E:$E,'T2 - CG'!$A9,Data!$G:$G,'T2 - CG'!$B9)</f>
        <v>114898.31200000001</v>
      </c>
      <c r="G9" s="11">
        <f>+SUMIFS(Data!$AL:$AL,Data!$E:$E,'T2 - CG'!$A9,Data!$G:$G,'T2 - CG'!$B9)</f>
        <v>114898.31200000001</v>
      </c>
      <c r="H9" s="11">
        <f>+SUMIFS(Data!$AT:$AT,Data!$E:$E,'T2 - CG'!$A9,Data!$G:$G,'T2 - CG'!$B9)</f>
        <v>114898.31200000001</v>
      </c>
      <c r="I9" s="11">
        <f>+SUMIFS(Data!$BB:$BB,Data!$E:$E,'T2 - CG'!$A9,Data!$G:$G,'T2 - CG'!$B9)</f>
        <v>114898.31200000001</v>
      </c>
      <c r="J9" s="12">
        <f t="shared" ref="J9:J24" si="0">SUM(E9+F9+G9+H9+I9)</f>
        <v>574491.56000000006</v>
      </c>
    </row>
    <row r="10" spans="1:10" ht="16.2" x14ac:dyDescent="0.3">
      <c r="A10" t="s">
        <v>380</v>
      </c>
      <c r="B10" t="s">
        <v>191</v>
      </c>
      <c r="D10" s="10" t="s">
        <v>6</v>
      </c>
      <c r="E10" s="11">
        <f>+SUMIFS(Data!$V:$V,Data!$E:$E,'T2 - CG'!$A10,Data!$G:$G,'T2 - CG'!$B10)</f>
        <v>0</v>
      </c>
      <c r="F10" s="11">
        <f>+SUMIFS(Data!$AD:$AD,Data!$E:$E,'T2 - CG'!$A10,Data!$G:$G,'T2 - CG'!$B10)</f>
        <v>0</v>
      </c>
      <c r="G10" s="11">
        <f>+SUMIFS(Data!$AL:$AL,Data!$E:$E,'T2 - CG'!$A10,Data!$G:$G,'T2 - CG'!$B10)</f>
        <v>0</v>
      </c>
      <c r="H10" s="11">
        <f>+SUMIFS(Data!$AT:$AT,Data!$E:$E,'T2 - CG'!$A10,Data!$G:$G,'T2 - CG'!$B10)</f>
        <v>0</v>
      </c>
      <c r="I10" s="11">
        <f>+SUMIFS(Data!$BB:$BB,Data!$E:$E,'T2 - CG'!$A10,Data!$G:$G,'T2 - CG'!$B10)</f>
        <v>0</v>
      </c>
      <c r="J10" s="12">
        <f t="shared" si="0"/>
        <v>0</v>
      </c>
    </row>
    <row r="11" spans="1:10" ht="16.2" x14ac:dyDescent="0.3">
      <c r="A11" t="s">
        <v>380</v>
      </c>
      <c r="B11" t="s">
        <v>165</v>
      </c>
      <c r="D11" s="10" t="s">
        <v>13</v>
      </c>
      <c r="E11" s="11">
        <f>+SUMIFS(Data!$V:$V,Data!$E:$E,'T2 - CG'!$A11,Data!$G:$G,'T2 - CG'!$B11)</f>
        <v>0</v>
      </c>
      <c r="F11" s="11">
        <f>+SUMIFS(Data!$AD:$AD,Data!$E:$E,'T2 - CG'!$A11,Data!$G:$G,'T2 - CG'!$B11)</f>
        <v>0</v>
      </c>
      <c r="G11" s="11">
        <f>+SUMIFS(Data!$AL:$AL,Data!$E:$E,'T2 - CG'!$A11,Data!$G:$G,'T2 - CG'!$B11)</f>
        <v>0</v>
      </c>
      <c r="H11" s="11">
        <f>+SUMIFS(Data!$AT:$AT,Data!$E:$E,'T2 - CG'!$A11,Data!$G:$G,'T2 - CG'!$B11)</f>
        <v>0</v>
      </c>
      <c r="I11" s="11">
        <f>+SUMIFS(Data!$BB:$BB,Data!$E:$E,'T2 - CG'!$A11,Data!$G:$G,'T2 - CG'!$B11)</f>
        <v>0</v>
      </c>
      <c r="J11" s="12">
        <f t="shared" si="0"/>
        <v>0</v>
      </c>
    </row>
    <row r="12" spans="1:10" x14ac:dyDescent="0.3">
      <c r="A12" t="s">
        <v>380</v>
      </c>
      <c r="B12" t="s">
        <v>163</v>
      </c>
      <c r="D12" s="10" t="s">
        <v>129</v>
      </c>
      <c r="E12" s="11">
        <f>+SUMIFS(Data!$V:$V,Data!$E:$E,'T2 - CG'!$A12,Data!$G:$G,'T2 - CG'!$B12)</f>
        <v>0</v>
      </c>
      <c r="F12" s="11">
        <f>+SUMIFS(Data!$AD:$AD,Data!$E:$E,'T2 - CG'!$A12,Data!$G:$G,'T2 - CG'!$B12)</f>
        <v>0</v>
      </c>
      <c r="G12" s="11">
        <f>+SUMIFS(Data!$AL:$AL,Data!$E:$E,'T2 - CG'!$A12,Data!$G:$G,'T2 - CG'!$B12)</f>
        <v>0</v>
      </c>
      <c r="H12" s="11">
        <f>+SUMIFS(Data!$AT:$AT,Data!$E:$E,'T2 - CG'!$A12,Data!$G:$G,'T2 - CG'!$B12)</f>
        <v>0</v>
      </c>
      <c r="I12" s="11">
        <f>+SUMIFS(Data!$BB:$BB,Data!$E:$E,'T2 - CG'!$A12,Data!$G:$G,'T2 - CG'!$B12)</f>
        <v>0</v>
      </c>
      <c r="J12" s="12">
        <f t="shared" si="0"/>
        <v>0</v>
      </c>
    </row>
    <row r="13" spans="1:10" x14ac:dyDescent="0.3">
      <c r="D13" s="13" t="s">
        <v>7</v>
      </c>
      <c r="E13" s="8">
        <f>SUM(E14+E15)</f>
        <v>3000</v>
      </c>
      <c r="F13" s="8">
        <f>SUM(F14+F15)</f>
        <v>3000</v>
      </c>
      <c r="G13" s="8">
        <f>SUM(G14+G15)</f>
        <v>36960.525049999997</v>
      </c>
      <c r="H13" s="8">
        <f>SUM(H14+H15)</f>
        <v>3000</v>
      </c>
      <c r="I13" s="8">
        <f>SUM(I14+I15)</f>
        <v>36960.525049999997</v>
      </c>
      <c r="J13" s="9">
        <f t="shared" si="0"/>
        <v>82921.050099999993</v>
      </c>
    </row>
    <row r="14" spans="1:10" x14ac:dyDescent="0.3">
      <c r="A14" t="s">
        <v>380</v>
      </c>
      <c r="B14" t="s">
        <v>769</v>
      </c>
      <c r="D14" s="10" t="s">
        <v>8</v>
      </c>
      <c r="E14" s="11">
        <f>+SUMIFS(Data!$V:$V,Data!$E:$E,'T2 - CG'!$A14,Data!$G:$G,'T2 - CG'!$B14)</f>
        <v>0</v>
      </c>
      <c r="F14" s="11">
        <f>+SUMIFS(Data!$AD:$AD,Data!$E:$E,'T2 - CG'!$A14,Data!$G:$G,'T2 - CG'!$B14)</f>
        <v>0</v>
      </c>
      <c r="G14" s="11">
        <f>+SUMIFS(Data!$AL:$AL,Data!$E:$E,'T2 - CG'!$A14,Data!$G:$G,'T2 - CG'!$B14)</f>
        <v>23960.52505</v>
      </c>
      <c r="H14" s="11">
        <f>+SUMIFS(Data!$AT:$AT,Data!$E:$E,'T2 - CG'!$A14,Data!$G:$G,'T2 - CG'!$B14)</f>
        <v>0</v>
      </c>
      <c r="I14" s="11">
        <f>+SUMIFS(Data!$BB:$BB,Data!$E:$E,'T2 - CG'!$A14,Data!$G:$G,'T2 - CG'!$B14)</f>
        <v>23960.52505</v>
      </c>
      <c r="J14" s="12">
        <f t="shared" si="0"/>
        <v>47921.0501</v>
      </c>
    </row>
    <row r="15" spans="1:10" x14ac:dyDescent="0.3">
      <c r="A15" t="s">
        <v>380</v>
      </c>
      <c r="B15" t="s">
        <v>765</v>
      </c>
      <c r="D15" s="10" t="s">
        <v>9</v>
      </c>
      <c r="E15" s="11">
        <f>+SUMIFS(Data!$V:$V,Data!$E:$E,'T2 - CG'!$A15,Data!$G:$G,'T2 - CG'!$B15)</f>
        <v>3000</v>
      </c>
      <c r="F15" s="11">
        <f>+SUMIFS(Data!$AD:$AD,Data!$E:$E,'T2 - CG'!$A15,Data!$G:$G,'T2 - CG'!$B15)</f>
        <v>3000</v>
      </c>
      <c r="G15" s="11">
        <f>+SUMIFS(Data!$AL:$AL,Data!$E:$E,'T2 - CG'!$A15,Data!$G:$G,'T2 - CG'!$B15)</f>
        <v>13000</v>
      </c>
      <c r="H15" s="11">
        <f>+SUMIFS(Data!$AT:$AT,Data!$E:$E,'T2 - CG'!$A15,Data!$G:$G,'T2 - CG'!$B15)</f>
        <v>3000</v>
      </c>
      <c r="I15" s="11">
        <f>+SUMIFS(Data!$BB:$BB,Data!$E:$E,'T2 - CG'!$A15,Data!$G:$G,'T2 - CG'!$B15)</f>
        <v>13000</v>
      </c>
      <c r="J15" s="12">
        <f t="shared" si="0"/>
        <v>35000</v>
      </c>
    </row>
    <row r="16" spans="1:10" x14ac:dyDescent="0.3">
      <c r="D16" s="13" t="s">
        <v>130</v>
      </c>
      <c r="E16" s="8">
        <f>SUM(E17+E21)</f>
        <v>12823.56</v>
      </c>
      <c r="F16" s="8">
        <f>SUM(F17+F21)</f>
        <v>5823.6</v>
      </c>
      <c r="G16" s="8">
        <f>SUM(G17+G21)</f>
        <v>5823.6</v>
      </c>
      <c r="H16" s="8">
        <f>SUM(H17+H21)</f>
        <v>5823.6</v>
      </c>
      <c r="I16" s="8">
        <f>SUM(I17+I21)</f>
        <v>5823.6</v>
      </c>
      <c r="J16" s="9">
        <f t="shared" si="0"/>
        <v>36117.96</v>
      </c>
    </row>
    <row r="17" spans="1:10" x14ac:dyDescent="0.3">
      <c r="D17" s="105" t="s">
        <v>10</v>
      </c>
      <c r="E17" s="32">
        <f>SUM(E18+E19+E20)</f>
        <v>7000</v>
      </c>
      <c r="F17" s="32">
        <f>SUM(F18+F19+F20)</f>
        <v>0</v>
      </c>
      <c r="G17" s="32">
        <f>SUM(G18+G19+G20)</f>
        <v>0</v>
      </c>
      <c r="H17" s="32">
        <f>SUM(H18+H19+H20)</f>
        <v>0</v>
      </c>
      <c r="I17" s="32">
        <f>SUM(I18+I19+I20)</f>
        <v>0</v>
      </c>
      <c r="J17" s="33">
        <f t="shared" si="0"/>
        <v>7000</v>
      </c>
    </row>
    <row r="18" spans="1:10" x14ac:dyDescent="0.3">
      <c r="A18" t="s">
        <v>380</v>
      </c>
      <c r="B18" t="s">
        <v>176</v>
      </c>
      <c r="D18" s="109" t="s">
        <v>124</v>
      </c>
      <c r="E18" s="11">
        <f>+SUMIFS(Data!$V:$V,Data!$E:$E,'T2 - CG'!$A18,Data!$G:$G,'T2 - CG'!$B18)</f>
        <v>0</v>
      </c>
      <c r="F18" s="11">
        <f>+SUMIFS(Data!$AD:$AD,Data!$E:$E,'T2 - CG'!$A18,Data!$G:$G,'T2 - CG'!$B18)</f>
        <v>0</v>
      </c>
      <c r="G18" s="11">
        <f>+SUMIFS(Data!$AL:$AL,Data!$E:$E,'T2 - CG'!$A18,Data!$G:$G,'T2 - CG'!$B18)</f>
        <v>0</v>
      </c>
      <c r="H18" s="11">
        <f>+SUMIFS(Data!$AT:$AT,Data!$E:$E,'T2 - CG'!$A18,Data!$G:$G,'T2 - CG'!$B18)</f>
        <v>0</v>
      </c>
      <c r="I18" s="11">
        <f>+SUMIFS(Data!$BB:$BB,Data!$E:$E,'T2 - CG'!$A18,Data!$G:$G,'T2 - CG'!$B18)</f>
        <v>0</v>
      </c>
      <c r="J18" s="104">
        <f t="shared" si="0"/>
        <v>0</v>
      </c>
    </row>
    <row r="19" spans="1:10" x14ac:dyDescent="0.3">
      <c r="A19" t="s">
        <v>380</v>
      </c>
      <c r="B19" t="s">
        <v>173</v>
      </c>
      <c r="D19" s="109" t="s">
        <v>125</v>
      </c>
      <c r="E19" s="11">
        <f>+SUMIFS(Data!$V:$V,Data!$E:$E,'T2 - CG'!$A19,Data!$G:$G,'T2 - CG'!$B19)</f>
        <v>7000</v>
      </c>
      <c r="F19" s="11">
        <f>+SUMIFS(Data!$AD:$AD,Data!$E:$E,'T2 - CG'!$A19,Data!$G:$G,'T2 - CG'!$B19)</f>
        <v>0</v>
      </c>
      <c r="G19" s="11">
        <f>+SUMIFS(Data!$AL:$AL,Data!$E:$E,'T2 - CG'!$A19,Data!$G:$G,'T2 - CG'!$B19)</f>
        <v>0</v>
      </c>
      <c r="H19" s="11">
        <f>+SUMIFS(Data!$AT:$AT,Data!$E:$E,'T2 - CG'!$A19,Data!$G:$G,'T2 - CG'!$B19)</f>
        <v>0</v>
      </c>
      <c r="I19" s="11">
        <f>+SUMIFS(Data!$BB:$BB,Data!$E:$E,'T2 - CG'!$A19,Data!$G:$G,'T2 - CG'!$B19)</f>
        <v>0</v>
      </c>
      <c r="J19" s="104">
        <f t="shared" si="0"/>
        <v>7000</v>
      </c>
    </row>
    <row r="20" spans="1:10" x14ac:dyDescent="0.3">
      <c r="A20" t="s">
        <v>380</v>
      </c>
      <c r="B20" t="s">
        <v>164</v>
      </c>
      <c r="D20" s="109" t="s">
        <v>126</v>
      </c>
      <c r="E20" s="11">
        <f>+SUMIFS(Data!$V:$V,Data!$E:$E,'T2 - CG'!$A20,Data!$G:$G,'T2 - CG'!$B20)</f>
        <v>0</v>
      </c>
      <c r="F20" s="11">
        <f>+SUMIFS(Data!$AD:$AD,Data!$E:$E,'T2 - CG'!$A20,Data!$G:$G,'T2 - CG'!$B20)</f>
        <v>0</v>
      </c>
      <c r="G20" s="11">
        <f>+SUMIFS(Data!$AL:$AL,Data!$E:$E,'T2 - CG'!$A20,Data!$G:$G,'T2 - CG'!$B20)</f>
        <v>0</v>
      </c>
      <c r="H20" s="11">
        <f>+SUMIFS(Data!$AT:$AT,Data!$E:$E,'T2 - CG'!$A20,Data!$G:$G,'T2 - CG'!$B20)</f>
        <v>0</v>
      </c>
      <c r="I20" s="11">
        <f>+SUMIFS(Data!$BB:$BB,Data!$E:$E,'T2 - CG'!$A20,Data!$G:$G,'T2 - CG'!$B20)</f>
        <v>0</v>
      </c>
      <c r="J20" s="104">
        <f t="shared" si="0"/>
        <v>0</v>
      </c>
    </row>
    <row r="21" spans="1:10" x14ac:dyDescent="0.3">
      <c r="D21" s="106" t="s">
        <v>11</v>
      </c>
      <c r="E21" s="107">
        <f>SUM(E22+E23+E24)</f>
        <v>5823.5599999999995</v>
      </c>
      <c r="F21" s="107">
        <f>SUM(F22+F23+F24)</f>
        <v>5823.6</v>
      </c>
      <c r="G21" s="107">
        <f>SUM(G22+G23+G24)</f>
        <v>5823.6</v>
      </c>
      <c r="H21" s="107">
        <f>SUM(H22+H23+H24)</f>
        <v>5823.6</v>
      </c>
      <c r="I21" s="107">
        <f>SUM(I22+I23+I24)</f>
        <v>5823.6</v>
      </c>
      <c r="J21" s="108">
        <f t="shared" si="0"/>
        <v>29117.96</v>
      </c>
    </row>
    <row r="22" spans="1:10" x14ac:dyDescent="0.3">
      <c r="A22" t="s">
        <v>380</v>
      </c>
      <c r="B22" t="s">
        <v>159</v>
      </c>
      <c r="D22" s="109" t="s">
        <v>127</v>
      </c>
      <c r="E22" s="11">
        <f>+SUMIFS(Data!$V:$V,Data!$E:$E,'T2 - CG'!$A22,Data!$G:$G,'T2 - CG'!$B22)</f>
        <v>4000</v>
      </c>
      <c r="F22" s="11">
        <f>+SUMIFS(Data!$AD:$AD,Data!$E:$E,'T2 - CG'!$A22,Data!$G:$G,'T2 - CG'!$B22)</f>
        <v>4000</v>
      </c>
      <c r="G22" s="11">
        <f>+SUMIFS(Data!$AL:$AL,Data!$E:$E,'T2 - CG'!$A22,Data!$G:$G,'T2 - CG'!$B22)</f>
        <v>4000</v>
      </c>
      <c r="H22" s="11">
        <f>+SUMIFS(Data!$AT:$AT,Data!$E:$E,'T2 - CG'!$A22,Data!$G:$G,'T2 - CG'!$B22)</f>
        <v>4000</v>
      </c>
      <c r="I22" s="11">
        <f>+SUMIFS(Data!$BB:$BB,Data!$E:$E,'T2 - CG'!$A22,Data!$G:$G,'T2 - CG'!$B22)</f>
        <v>4000</v>
      </c>
      <c r="J22" s="104">
        <f t="shared" si="0"/>
        <v>20000</v>
      </c>
    </row>
    <row r="23" spans="1:10" x14ac:dyDescent="0.3">
      <c r="A23" t="s">
        <v>380</v>
      </c>
      <c r="B23" t="s">
        <v>188</v>
      </c>
      <c r="D23" s="109" t="s">
        <v>150</v>
      </c>
      <c r="E23" s="11">
        <f>+SUMIFS(Data!$V:$V,Data!$E:$E,'T2 - CG'!$A23,Data!$G:$G,'T2 - CG'!$B23)</f>
        <v>-0.04</v>
      </c>
      <c r="F23" s="11">
        <f>+SUMIFS(Data!$AD:$AD,Data!$E:$E,'T2 - CG'!$A23,Data!$G:$G,'T2 - CG'!$B23)</f>
        <v>0</v>
      </c>
      <c r="G23" s="11">
        <f>+SUMIFS(Data!$AL:$AL,Data!$E:$E,'T2 - CG'!$A23,Data!$G:$G,'T2 - CG'!$B23)</f>
        <v>0</v>
      </c>
      <c r="H23" s="11">
        <f>+SUMIFS(Data!$AT:$AT,Data!$E:$E,'T2 - CG'!$A23,Data!$G:$G,'T2 - CG'!$B23)</f>
        <v>0</v>
      </c>
      <c r="I23" s="11">
        <f>+SUMIFS(Data!$BB:$BB,Data!$E:$E,'T2 - CG'!$A23,Data!$G:$G,'T2 - CG'!$B23)</f>
        <v>0</v>
      </c>
      <c r="J23" s="104">
        <f t="shared" si="0"/>
        <v>-0.04</v>
      </c>
    </row>
    <row r="24" spans="1:10" ht="15" thickBot="1" x14ac:dyDescent="0.35">
      <c r="A24" t="s">
        <v>380</v>
      </c>
      <c r="B24" t="s">
        <v>161</v>
      </c>
      <c r="D24" s="110" t="s">
        <v>128</v>
      </c>
      <c r="E24" s="11">
        <f>+SUMIFS(Data!$V:$V,Data!$E:$E,'T2 - CG'!$A24,Data!$G:$G,'T2 - CG'!$B24)</f>
        <v>1823.6</v>
      </c>
      <c r="F24" s="11">
        <f>+SUMIFS(Data!$AD:$AD,Data!$E:$E,'T2 - CG'!$A24,Data!$G:$G,'T2 - CG'!$B24)</f>
        <v>1823.6</v>
      </c>
      <c r="G24" s="11">
        <f>+SUMIFS(Data!$AL:$AL,Data!$E:$E,'T2 - CG'!$A24,Data!$G:$G,'T2 - CG'!$B24)</f>
        <v>1823.6</v>
      </c>
      <c r="H24" s="11">
        <f>+SUMIFS(Data!$AT:$AT,Data!$E:$E,'T2 - CG'!$A24,Data!$G:$G,'T2 - CG'!$B24)</f>
        <v>1823.6</v>
      </c>
      <c r="I24" s="11">
        <f>+SUMIFS(Data!$BB:$BB,Data!$E:$E,'T2 - CG'!$A24,Data!$G:$G,'T2 - CG'!$B24)</f>
        <v>1823.6</v>
      </c>
      <c r="J24" s="17">
        <f t="shared" si="0"/>
        <v>9118</v>
      </c>
    </row>
    <row r="25" spans="1:10" ht="15" x14ac:dyDescent="0.3">
      <c r="D25" s="19" t="s">
        <v>12</v>
      </c>
      <c r="E25" s="18"/>
      <c r="F25" s="18"/>
      <c r="G25" s="18"/>
      <c r="H25" s="18"/>
      <c r="I25" s="18"/>
      <c r="J25" s="18"/>
    </row>
    <row r="26" spans="1:10" ht="5.0999999999999996" customHeight="1" x14ac:dyDescent="0.3"/>
  </sheetData>
  <mergeCells count="3">
    <mergeCell ref="D2:J2"/>
    <mergeCell ref="D3:J3"/>
    <mergeCell ref="D4:J4"/>
  </mergeCells>
  <phoneticPr fontId="24"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dimension ref="A1:I23"/>
  <sheetViews>
    <sheetView showGridLines="0" zoomScaleNormal="100" workbookViewId="0">
      <selection activeCell="D17" sqref="D17"/>
    </sheetView>
  </sheetViews>
  <sheetFormatPr baseColWidth="10" defaultColWidth="0" defaultRowHeight="14.4" zeroHeight="1" x14ac:dyDescent="0.3"/>
  <cols>
    <col min="1" max="1" width="1.77734375" customWidth="1"/>
    <col min="2" max="2" width="34.77734375" customWidth="1"/>
    <col min="3" max="8" width="15.21875" customWidth="1"/>
    <col min="9" max="9" width="1.77734375" customWidth="1"/>
    <col min="10" max="16384" width="11.44140625" hidden="1"/>
  </cols>
  <sheetData>
    <row r="1" spans="2:8" ht="15" thickBot="1" x14ac:dyDescent="0.35"/>
    <row r="2" spans="2:8" ht="15" thickBot="1" x14ac:dyDescent="0.35">
      <c r="B2" s="187" t="s">
        <v>14</v>
      </c>
      <c r="C2" s="188"/>
      <c r="D2" s="188"/>
      <c r="E2" s="188"/>
      <c r="F2" s="188"/>
      <c r="G2" s="188"/>
      <c r="H2" s="189"/>
    </row>
    <row r="3" spans="2:8" ht="45" customHeight="1" x14ac:dyDescent="0.3">
      <c r="B3" s="181" t="s">
        <v>15</v>
      </c>
      <c r="C3" s="182"/>
      <c r="D3" s="182"/>
      <c r="E3" s="182"/>
      <c r="F3" s="182"/>
      <c r="G3" s="182"/>
      <c r="H3" s="183"/>
    </row>
    <row r="4" spans="2:8" x14ac:dyDescent="0.3">
      <c r="B4" s="193" t="s">
        <v>114</v>
      </c>
      <c r="C4" s="194"/>
      <c r="D4" s="194"/>
      <c r="E4" s="194"/>
      <c r="F4" s="194"/>
      <c r="G4" s="194"/>
      <c r="H4" s="195"/>
    </row>
    <row r="5" spans="2:8" ht="65.099999999999994" customHeight="1" x14ac:dyDescent="0.3">
      <c r="B5" s="190" t="s">
        <v>113</v>
      </c>
      <c r="C5" s="191"/>
      <c r="D5" s="191"/>
      <c r="E5" s="191"/>
      <c r="F5" s="191"/>
      <c r="G5" s="191"/>
      <c r="H5" s="192"/>
    </row>
    <row r="6" spans="2:8" ht="30" customHeight="1" thickBot="1" x14ac:dyDescent="0.35">
      <c r="B6" s="184" t="s">
        <v>16</v>
      </c>
      <c r="C6" s="185"/>
      <c r="D6" s="185"/>
      <c r="E6" s="185"/>
      <c r="F6" s="185"/>
      <c r="G6" s="185"/>
      <c r="H6" s="186"/>
    </row>
    <row r="7" spans="2:8" ht="5.0999999999999996" customHeight="1" thickBot="1" x14ac:dyDescent="0.35"/>
    <row r="8" spans="2:8" x14ac:dyDescent="0.3">
      <c r="B8" s="1" t="s">
        <v>1</v>
      </c>
      <c r="C8" s="2">
        <v>2022</v>
      </c>
      <c r="D8" s="2">
        <v>2023</v>
      </c>
      <c r="E8" s="2">
        <v>2024</v>
      </c>
      <c r="F8" s="2">
        <v>2025</v>
      </c>
      <c r="G8" s="2">
        <v>2026</v>
      </c>
      <c r="H8" s="3" t="s">
        <v>2</v>
      </c>
    </row>
    <row r="9" spans="2:8" x14ac:dyDescent="0.3">
      <c r="B9" s="20" t="s">
        <v>17</v>
      </c>
      <c r="C9" s="21">
        <f>SUM(C10+C14+C18)</f>
        <v>0</v>
      </c>
      <c r="D9" s="21">
        <f>SUM(D10+D14+D18)</f>
        <v>0</v>
      </c>
      <c r="E9" s="21">
        <f>SUM(E10+E14+E18)</f>
        <v>0</v>
      </c>
      <c r="F9" s="21">
        <f>SUM(F10+F14+F18)</f>
        <v>0</v>
      </c>
      <c r="G9" s="21">
        <f>SUM(G10+G14+G18)</f>
        <v>0</v>
      </c>
      <c r="H9" s="22">
        <f>SUM(C9+D9+E9+F9+G9)</f>
        <v>0</v>
      </c>
    </row>
    <row r="10" spans="2:8" x14ac:dyDescent="0.3">
      <c r="B10" s="31" t="s">
        <v>18</v>
      </c>
      <c r="C10" s="112">
        <f>SUM(C11+C12+C13)</f>
        <v>0</v>
      </c>
      <c r="D10" s="112">
        <f>SUM(D11+D12+D13)</f>
        <v>0</v>
      </c>
      <c r="E10" s="112">
        <f>SUM(E11+E12+E13)</f>
        <v>0</v>
      </c>
      <c r="F10" s="112">
        <f>SUM(F11+F12+F13)</f>
        <v>0</v>
      </c>
      <c r="G10" s="112">
        <f>SUM(G11+G12+G13)</f>
        <v>0</v>
      </c>
      <c r="H10" s="113">
        <f t="shared" ref="H10:H21" si="0">SUM(C10+D10+E10+F10+G10)</f>
        <v>0</v>
      </c>
    </row>
    <row r="11" spans="2:8" x14ac:dyDescent="0.3">
      <c r="B11" s="117" t="s">
        <v>131</v>
      </c>
      <c r="C11" s="74"/>
      <c r="D11" s="74"/>
      <c r="E11" s="74"/>
      <c r="F11" s="74"/>
      <c r="G11" s="74"/>
      <c r="H11" s="24">
        <f t="shared" si="0"/>
        <v>0</v>
      </c>
    </row>
    <row r="12" spans="2:8" x14ac:dyDescent="0.3">
      <c r="B12" s="117" t="s">
        <v>133</v>
      </c>
      <c r="C12" s="74"/>
      <c r="D12" s="74"/>
      <c r="E12" s="74"/>
      <c r="F12" s="74"/>
      <c r="G12" s="74"/>
      <c r="H12" s="24">
        <f t="shared" si="0"/>
        <v>0</v>
      </c>
    </row>
    <row r="13" spans="2:8" x14ac:dyDescent="0.3">
      <c r="B13" s="117" t="s">
        <v>132</v>
      </c>
      <c r="C13" s="74"/>
      <c r="D13" s="74"/>
      <c r="E13" s="74"/>
      <c r="F13" s="74"/>
      <c r="G13" s="74"/>
      <c r="H13" s="24">
        <f t="shared" si="0"/>
        <v>0</v>
      </c>
    </row>
    <row r="14" spans="2:8" x14ac:dyDescent="0.3">
      <c r="B14" s="31" t="s">
        <v>19</v>
      </c>
      <c r="C14" s="112">
        <f>SUM(C15+C16+C17)</f>
        <v>0</v>
      </c>
      <c r="D14" s="112">
        <f>SUM(D15+D16+D17)</f>
        <v>0</v>
      </c>
      <c r="E14" s="112">
        <f>SUM(E15+E16+E17)</f>
        <v>0</v>
      </c>
      <c r="F14" s="112">
        <f>SUM(F15+F16+F17)</f>
        <v>0</v>
      </c>
      <c r="G14" s="112">
        <f>SUM(G15+G16+G17)</f>
        <v>0</v>
      </c>
      <c r="H14" s="113">
        <f t="shared" si="0"/>
        <v>0</v>
      </c>
    </row>
    <row r="15" spans="2:8" x14ac:dyDescent="0.3">
      <c r="B15" s="116" t="s">
        <v>134</v>
      </c>
      <c r="C15" s="120"/>
      <c r="D15" s="120"/>
      <c r="E15" s="120"/>
      <c r="F15" s="120"/>
      <c r="G15" s="120"/>
      <c r="H15" s="111">
        <f t="shared" si="0"/>
        <v>0</v>
      </c>
    </row>
    <row r="16" spans="2:8" x14ac:dyDescent="0.3">
      <c r="B16" s="116" t="s">
        <v>135</v>
      </c>
      <c r="C16" s="120"/>
      <c r="D16" s="120"/>
      <c r="E16" s="120"/>
      <c r="F16" s="120"/>
      <c r="G16" s="120"/>
      <c r="H16" s="111">
        <f t="shared" si="0"/>
        <v>0</v>
      </c>
    </row>
    <row r="17" spans="2:8" x14ac:dyDescent="0.3">
      <c r="B17" s="116" t="s">
        <v>136</v>
      </c>
      <c r="C17" s="120"/>
      <c r="D17" s="120"/>
      <c r="E17" s="120"/>
      <c r="F17" s="120"/>
      <c r="G17" s="120"/>
      <c r="H17" s="111">
        <f t="shared" si="0"/>
        <v>0</v>
      </c>
    </row>
    <row r="18" spans="2:8" ht="16.2" x14ac:dyDescent="0.3">
      <c r="B18" s="31" t="s">
        <v>20</v>
      </c>
      <c r="C18" s="114">
        <f>SUM(C19+C20+C21)</f>
        <v>0</v>
      </c>
      <c r="D18" s="114">
        <f>SUM(D19+D20+D21)</f>
        <v>0</v>
      </c>
      <c r="E18" s="114">
        <f>SUM(E19+E20+E21)</f>
        <v>0</v>
      </c>
      <c r="F18" s="114">
        <f>SUM(F19+F20+F21)</f>
        <v>0</v>
      </c>
      <c r="G18" s="114">
        <f>SUM(G19+G20+G21)</f>
        <v>0</v>
      </c>
      <c r="H18" s="115"/>
    </row>
    <row r="19" spans="2:8" x14ac:dyDescent="0.3">
      <c r="B19" s="118" t="s">
        <v>137</v>
      </c>
      <c r="C19" s="120"/>
      <c r="D19" s="120"/>
      <c r="E19" s="120"/>
      <c r="F19" s="120"/>
      <c r="G19" s="120"/>
      <c r="H19" s="111">
        <f t="shared" si="0"/>
        <v>0</v>
      </c>
    </row>
    <row r="20" spans="2:8" x14ac:dyDescent="0.3">
      <c r="B20" s="116" t="s">
        <v>138</v>
      </c>
      <c r="C20" s="120"/>
      <c r="D20" s="120"/>
      <c r="E20" s="120"/>
      <c r="F20" s="120"/>
      <c r="G20" s="120"/>
      <c r="H20" s="111">
        <f t="shared" si="0"/>
        <v>0</v>
      </c>
    </row>
    <row r="21" spans="2:8" ht="15" thickBot="1" x14ac:dyDescent="0.35">
      <c r="B21" s="119" t="s">
        <v>139</v>
      </c>
      <c r="C21" s="121"/>
      <c r="D21" s="121"/>
      <c r="E21" s="121"/>
      <c r="F21" s="121"/>
      <c r="G21" s="121"/>
      <c r="H21" s="25">
        <f t="shared" si="0"/>
        <v>0</v>
      </c>
    </row>
    <row r="22" spans="2:8" ht="15" x14ac:dyDescent="0.3">
      <c r="B22" s="19" t="s">
        <v>12</v>
      </c>
    </row>
    <row r="23" spans="2:8" ht="5.0999999999999996" customHeight="1" x14ac:dyDescent="0.3"/>
  </sheetData>
  <mergeCells count="5">
    <mergeCell ref="B2:H2"/>
    <mergeCell ref="B3:H3"/>
    <mergeCell ref="B5:H5"/>
    <mergeCell ref="B6:H6"/>
    <mergeCell ref="B4:H4"/>
  </mergeCells>
  <pageMargins left="0.7" right="0.7" top="0.75" bottom="0.75" header="0.3" footer="0.3"/>
  <pageSetup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DEFC7-906F-41F6-9C9D-47FF97863B11}">
  <sheetPr codeName="Feuil2"/>
  <dimension ref="A1:K40"/>
  <sheetViews>
    <sheetView showGridLines="0" topLeftCell="A19" zoomScale="160" zoomScaleNormal="160" workbookViewId="0">
      <selection activeCell="D17" sqref="D17"/>
    </sheetView>
  </sheetViews>
  <sheetFormatPr baseColWidth="10" defaultColWidth="0" defaultRowHeight="14.4" zeroHeight="1" x14ac:dyDescent="0.3"/>
  <cols>
    <col min="1" max="2" width="4.88671875" customWidth="1"/>
    <col min="3" max="3" width="4.77734375" customWidth="1"/>
    <col min="4" max="4" width="34.77734375" customWidth="1"/>
    <col min="5" max="10" width="15.21875" customWidth="1"/>
    <col min="11" max="11" width="1.77734375" customWidth="1"/>
    <col min="12" max="16384" width="11.44140625" hidden="1"/>
  </cols>
  <sheetData>
    <row r="1" spans="1:10" ht="5.0999999999999996" customHeight="1" thickBot="1" x14ac:dyDescent="0.35"/>
    <row r="2" spans="1:10" ht="15" thickBot="1" x14ac:dyDescent="0.35">
      <c r="D2" s="147" t="s">
        <v>23</v>
      </c>
      <c r="E2" s="148"/>
      <c r="F2" s="148"/>
      <c r="G2" s="148"/>
      <c r="H2" s="148"/>
      <c r="I2" s="148"/>
      <c r="J2" s="149"/>
    </row>
    <row r="3" spans="1:10" ht="30" customHeight="1" x14ac:dyDescent="0.3">
      <c r="D3" s="181" t="s">
        <v>21</v>
      </c>
      <c r="E3" s="182"/>
      <c r="F3" s="182"/>
      <c r="G3" s="182"/>
      <c r="H3" s="182"/>
      <c r="I3" s="182"/>
      <c r="J3" s="183"/>
    </row>
    <row r="4" spans="1:10" ht="65.099999999999994" customHeight="1" thickBot="1" x14ac:dyDescent="0.35">
      <c r="D4" s="196" t="s">
        <v>22</v>
      </c>
      <c r="E4" s="185"/>
      <c r="F4" s="185"/>
      <c r="G4" s="185"/>
      <c r="H4" s="185"/>
      <c r="I4" s="185"/>
      <c r="J4" s="186"/>
    </row>
    <row r="5" spans="1:10" ht="5.0999999999999996" customHeight="1" thickBot="1" x14ac:dyDescent="0.35"/>
    <row r="6" spans="1:10" x14ac:dyDescent="0.3">
      <c r="D6" s="1" t="s">
        <v>1</v>
      </c>
      <c r="E6" s="2">
        <v>2022</v>
      </c>
      <c r="F6" s="2">
        <v>2023</v>
      </c>
      <c r="G6" s="2">
        <v>2024</v>
      </c>
      <c r="H6" s="2">
        <v>2025</v>
      </c>
      <c r="I6" s="2">
        <v>2026</v>
      </c>
      <c r="J6" s="3" t="s">
        <v>2</v>
      </c>
    </row>
    <row r="7" spans="1:10" x14ac:dyDescent="0.3">
      <c r="D7" s="28" t="s">
        <v>24</v>
      </c>
      <c r="E7" s="29">
        <f>SUM(E8+E9+E10)</f>
        <v>190965.45454545453</v>
      </c>
      <c r="F7" s="29">
        <f>SUM(F8+F9+F10)</f>
        <v>224545.45454545453</v>
      </c>
      <c r="G7" s="29">
        <f>SUM(G8+G9+G10)</f>
        <v>241632.72727272724</v>
      </c>
      <c r="H7" s="29">
        <f>SUM(H8+H9+H10)</f>
        <v>247938.18181818179</v>
      </c>
      <c r="I7" s="29">
        <f>SUM(I8+I9+I10)</f>
        <v>281918.18181818182</v>
      </c>
      <c r="J7" s="30">
        <f t="shared" ref="J7:J22" si="0">SUM(E7+F7+G7+H7+I7)</f>
        <v>1186999.9999999998</v>
      </c>
    </row>
    <row r="8" spans="1:10" x14ac:dyDescent="0.3">
      <c r="A8" t="s">
        <v>182</v>
      </c>
      <c r="B8" t="s">
        <v>156</v>
      </c>
      <c r="C8" t="s">
        <v>180</v>
      </c>
      <c r="D8" s="14" t="s">
        <v>25</v>
      </c>
      <c r="E8" s="11">
        <f>+SUMIFS(Data!$V:$V,Data!$E:$E,'T4 - OS1'!$A8,Data!$D:$D,'T4 - OS1'!$B8,Data!$F:$F,'T4 - OS1'!$C8)</f>
        <v>106181.81818181818</v>
      </c>
      <c r="F8" s="11">
        <f>+SUMIFS(Data!$AD:$AD,Data!$E:$E,'T4 - OS1'!$A8,Data!$D:$D,'T4 - OS1'!$B8,Data!$F:$F,'T4 - OS1'!$C8)</f>
        <v>54545.454545454544</v>
      </c>
      <c r="G8" s="11">
        <f>+SUMIFS(Data!$AL:$AL,Data!$E:$E,'T4 - OS1'!$A8,Data!$D:$D,'T4 - OS1'!$B8,Data!$F:$F,'T4 - OS1'!$C8)</f>
        <v>27272.727272727272</v>
      </c>
      <c r="H8" s="11">
        <f>+SUMIFS(Data!$AT:$AT,Data!$E:$E,'T4 - OS1'!$A8,Data!$D:$D,'T4 - OS1'!$B8,Data!$F:$F,'T4 - OS1'!$C8)</f>
        <v>96363.636363636353</v>
      </c>
      <c r="I8" s="11">
        <f>+SUMIFS(Data!$BB:$BB,Data!$E:$E,'T4 - OS1'!$A8,Data!$D:$D,'T4 - OS1'!$B8,Data!$F:$F,'T4 - OS1'!$C8)</f>
        <v>126363.63636363635</v>
      </c>
      <c r="J8" s="12">
        <f t="shared" si="0"/>
        <v>410727.27272727271</v>
      </c>
    </row>
    <row r="9" spans="1:10" x14ac:dyDescent="0.3">
      <c r="A9" t="s">
        <v>182</v>
      </c>
      <c r="B9" t="s">
        <v>156</v>
      </c>
      <c r="C9" t="s">
        <v>178</v>
      </c>
      <c r="D9" s="14" t="s">
        <v>26</v>
      </c>
      <c r="E9" s="11">
        <f>+SUMIFS(Data!$V:$V,Data!$E:$E,'T4 - OS1'!$A9,Data!$D:$D,'T4 - OS1'!$B9,Data!$F:$F,'T4 - OS1'!$C9)</f>
        <v>73419.999999999985</v>
      </c>
      <c r="F9" s="11">
        <f>+SUMIFS(Data!$AD:$AD,Data!$E:$E,'T4 - OS1'!$A9,Data!$D:$D,'T4 - OS1'!$B9,Data!$F:$F,'T4 - OS1'!$C9)</f>
        <v>131136.36363636362</v>
      </c>
      <c r="G9" s="11">
        <f>+SUMIFS(Data!$AL:$AL,Data!$E:$E,'T4 - OS1'!$A9,Data!$D:$D,'T4 - OS1'!$B9,Data!$F:$F,'T4 - OS1'!$C9)</f>
        <v>184996.36363636362</v>
      </c>
      <c r="H9" s="11">
        <f>+SUMIFS(Data!$AT:$AT,Data!$E:$E,'T4 - OS1'!$A9,Data!$D:$D,'T4 - OS1'!$B9,Data!$F:$F,'T4 - OS1'!$C9)</f>
        <v>98487.272727272706</v>
      </c>
      <c r="I9" s="11">
        <f>+SUMIFS(Data!$BB:$BB,Data!$E:$E,'T4 - OS1'!$A9,Data!$D:$D,'T4 - OS1'!$B9,Data!$F:$F,'T4 - OS1'!$C9)</f>
        <v>106690.90909090909</v>
      </c>
      <c r="J9" s="12">
        <f t="shared" si="0"/>
        <v>594730.90909090894</v>
      </c>
    </row>
    <row r="10" spans="1:10" ht="16.2" x14ac:dyDescent="0.3">
      <c r="A10" t="s">
        <v>182</v>
      </c>
      <c r="B10" t="s">
        <v>156</v>
      </c>
      <c r="C10" t="s">
        <v>179</v>
      </c>
      <c r="D10" s="14" t="s">
        <v>27</v>
      </c>
      <c r="E10" s="11">
        <f>+SUMIFS(Data!$V:$V,Data!$E:$E,'T4 - OS1'!$A10,Data!$D:$D,'T4 - OS1'!$B10,Data!$F:$F,'T4 - OS1'!$C10)</f>
        <v>11363.63636363636</v>
      </c>
      <c r="F10" s="11">
        <f>+SUMIFS(Data!$AD:$AD,Data!$E:$E,'T4 - OS1'!$A10,Data!$D:$D,'T4 - OS1'!$B10,Data!$F:$F,'T4 - OS1'!$C10)</f>
        <v>38863.63636363636</v>
      </c>
      <c r="G10" s="11">
        <f>+SUMIFS(Data!$AL:$AL,Data!$E:$E,'T4 - OS1'!$A10,Data!$D:$D,'T4 - OS1'!$B10,Data!$F:$F,'T4 - OS1'!$C10)</f>
        <v>29363.63636363636</v>
      </c>
      <c r="H10" s="11">
        <f>+SUMIFS(Data!$AT:$AT,Data!$E:$E,'T4 - OS1'!$A10,Data!$D:$D,'T4 - OS1'!$B10,Data!$F:$F,'T4 - OS1'!$C10)</f>
        <v>53087.272727272728</v>
      </c>
      <c r="I10" s="11">
        <f>+SUMIFS(Data!$BB:$BB,Data!$E:$E,'T4 - OS1'!$A10,Data!$D:$D,'T4 - OS1'!$B10,Data!$F:$F,'T4 - OS1'!$C10)</f>
        <v>48863.63636363636</v>
      </c>
      <c r="J10" s="12">
        <f t="shared" si="0"/>
        <v>181541.81818181818</v>
      </c>
    </row>
    <row r="11" spans="1:10" x14ac:dyDescent="0.3">
      <c r="D11" s="28" t="s">
        <v>28</v>
      </c>
      <c r="E11" s="29">
        <f>SUM(E12+E13+E14)</f>
        <v>38000</v>
      </c>
      <c r="F11" s="29">
        <f>SUM(F12+F13+F14)</f>
        <v>48000</v>
      </c>
      <c r="G11" s="29">
        <f>SUM(G12+G13+G14)</f>
        <v>53000</v>
      </c>
      <c r="H11" s="29">
        <f>SUM(H12+H13+H14)</f>
        <v>43000</v>
      </c>
      <c r="I11" s="29">
        <f>SUM(I12+I13+I14)</f>
        <v>38000</v>
      </c>
      <c r="J11" s="30">
        <f t="shared" si="0"/>
        <v>220000</v>
      </c>
    </row>
    <row r="12" spans="1:10" x14ac:dyDescent="0.3">
      <c r="A12" t="s">
        <v>182</v>
      </c>
      <c r="B12" t="s">
        <v>152</v>
      </c>
      <c r="C12" t="s">
        <v>180</v>
      </c>
      <c r="D12" s="14" t="s">
        <v>29</v>
      </c>
      <c r="E12" s="11">
        <f>+SUMIFS(Data!$V:$V,Data!$E:$E,'T4 - OS1'!$A12,Data!$D:$D,'T4 - OS1'!$B12,Data!$F:$F,'T4 - OS1'!$C12)</f>
        <v>12500</v>
      </c>
      <c r="F12" s="11">
        <f>+SUMIFS(Data!$AD:$AD,Data!$E:$E,'T4 - OS1'!$A12,Data!$D:$D,'T4 - OS1'!$B12,Data!$F:$F,'T4 - OS1'!$C12)</f>
        <v>10000</v>
      </c>
      <c r="G12" s="11">
        <f>+SUMIFS(Data!$AL:$AL,Data!$E:$E,'T4 - OS1'!$A12,Data!$D:$D,'T4 - OS1'!$B12,Data!$F:$F,'T4 - OS1'!$C12)</f>
        <v>10000</v>
      </c>
      <c r="H12" s="11">
        <f>+SUMIFS(Data!$AT:$AT,Data!$E:$E,'T4 - OS1'!$A12,Data!$D:$D,'T4 - OS1'!$B12,Data!$F:$F,'T4 - OS1'!$C12)</f>
        <v>10000</v>
      </c>
      <c r="I12" s="11">
        <f>+SUMIFS(Data!$BB:$BB,Data!$E:$E,'T4 - OS1'!$A12,Data!$D:$D,'T4 - OS1'!$B12,Data!$F:$F,'T4 - OS1'!$C12)</f>
        <v>10000</v>
      </c>
      <c r="J12" s="12">
        <f t="shared" si="0"/>
        <v>52500</v>
      </c>
    </row>
    <row r="13" spans="1:10" x14ac:dyDescent="0.3">
      <c r="A13" t="s">
        <v>182</v>
      </c>
      <c r="B13" t="s">
        <v>152</v>
      </c>
      <c r="C13" t="s">
        <v>178</v>
      </c>
      <c r="D13" s="14" t="s">
        <v>30</v>
      </c>
      <c r="E13" s="11">
        <f>+SUMIFS(Data!$V:$V,Data!$E:$E,'T4 - OS1'!$A13,Data!$D:$D,'T4 - OS1'!$B13,Data!$F:$F,'T4 - OS1'!$C13)</f>
        <v>25500</v>
      </c>
      <c r="F13" s="11">
        <f>+SUMIFS(Data!$AD:$AD,Data!$E:$E,'T4 - OS1'!$A13,Data!$D:$D,'T4 - OS1'!$B13,Data!$F:$F,'T4 - OS1'!$C13)</f>
        <v>38000</v>
      </c>
      <c r="G13" s="11">
        <f>+SUMIFS(Data!$AL:$AL,Data!$E:$E,'T4 - OS1'!$A13,Data!$D:$D,'T4 - OS1'!$B13,Data!$F:$F,'T4 - OS1'!$C13)</f>
        <v>43000</v>
      </c>
      <c r="H13" s="11">
        <f>+SUMIFS(Data!$AT:$AT,Data!$E:$E,'T4 - OS1'!$A13,Data!$D:$D,'T4 - OS1'!$B13,Data!$F:$F,'T4 - OS1'!$C13)</f>
        <v>33000</v>
      </c>
      <c r="I13" s="11">
        <f>+SUMIFS(Data!$BB:$BB,Data!$E:$E,'T4 - OS1'!$A13,Data!$D:$D,'T4 - OS1'!$B13,Data!$F:$F,'T4 - OS1'!$C13)</f>
        <v>28000</v>
      </c>
      <c r="J13" s="12">
        <f t="shared" si="0"/>
        <v>167500</v>
      </c>
    </row>
    <row r="14" spans="1:10" ht="16.2" x14ac:dyDescent="0.3">
      <c r="A14" t="s">
        <v>182</v>
      </c>
      <c r="B14" t="s">
        <v>152</v>
      </c>
      <c r="C14" t="s">
        <v>179</v>
      </c>
      <c r="D14" s="14" t="s">
        <v>31</v>
      </c>
      <c r="E14" s="11">
        <f>+SUMIFS(Data!$V:$V,Data!$E:$E,'T4 - OS1'!$A14,Data!$D:$D,'T4 - OS1'!$B14,Data!$F:$F,'T4 - OS1'!$C14)</f>
        <v>0</v>
      </c>
      <c r="F14" s="11">
        <f>+SUMIFS(Data!$AD:$AD,Data!$E:$E,'T4 - OS1'!$A14,Data!$D:$D,'T4 - OS1'!$B14,Data!$F:$F,'T4 - OS1'!$C14)</f>
        <v>0</v>
      </c>
      <c r="G14" s="11">
        <f>+SUMIFS(Data!$AL:$AL,Data!$E:$E,'T4 - OS1'!$A14,Data!$D:$D,'T4 - OS1'!$B14,Data!$F:$F,'T4 - OS1'!$C14)</f>
        <v>0</v>
      </c>
      <c r="H14" s="11">
        <f>+SUMIFS(Data!$AT:$AT,Data!$E:$E,'T4 - OS1'!$A14,Data!$D:$D,'T4 - OS1'!$B14,Data!$F:$F,'T4 - OS1'!$C14)</f>
        <v>0</v>
      </c>
      <c r="I14" s="11">
        <f>+SUMIFS(Data!$BB:$BB,Data!$E:$E,'T4 - OS1'!$A14,Data!$D:$D,'T4 - OS1'!$B14,Data!$F:$F,'T4 - OS1'!$C14)</f>
        <v>0</v>
      </c>
      <c r="J14" s="12">
        <f t="shared" si="0"/>
        <v>0</v>
      </c>
    </row>
    <row r="15" spans="1:10" x14ac:dyDescent="0.3">
      <c r="D15" s="28" t="s">
        <v>37</v>
      </c>
      <c r="E15" s="29">
        <f>SUM(E16+E17+E18)</f>
        <v>235545.44181818183</v>
      </c>
      <c r="F15" s="29">
        <f>SUM(F16+F17+F18)</f>
        <v>164627.26</v>
      </c>
      <c r="G15" s="29">
        <f>SUM(G16+G17+G18)</f>
        <v>169627.26</v>
      </c>
      <c r="H15" s="29">
        <f>SUM(H16+H17+H18)</f>
        <v>164627.26</v>
      </c>
      <c r="I15" s="29">
        <f>SUM(I16+I17+I18)</f>
        <v>164627.26</v>
      </c>
      <c r="J15" s="30">
        <f t="shared" si="0"/>
        <v>899054.48181818193</v>
      </c>
    </row>
    <row r="16" spans="1:10" x14ac:dyDescent="0.3">
      <c r="A16" t="s">
        <v>182</v>
      </c>
      <c r="B16" t="s">
        <v>207</v>
      </c>
      <c r="C16" t="s">
        <v>180</v>
      </c>
      <c r="D16" s="14" t="s">
        <v>10</v>
      </c>
      <c r="E16" s="11">
        <f>+SUMIFS(Data!$V:$V,Data!$E:$E,'T4 - OS1'!$A16,Data!$D:$D,'T4 - OS1'!$B16,Data!$F:$F,'T4 - OS1'!$C16)</f>
        <v>25500</v>
      </c>
      <c r="F16" s="11">
        <f>+SUMIFS(Data!$AD:$AD,Data!$E:$E,'T4 - OS1'!$A16,Data!$D:$D,'T4 - OS1'!$B16,Data!$F:$F,'T4 - OS1'!$C16)</f>
        <v>0</v>
      </c>
      <c r="G16" s="11">
        <f>+SUMIFS(Data!$AL:$AL,Data!$E:$E,'T4 - OS1'!$A16,Data!$D:$D,'T4 - OS1'!$B16,Data!$F:$F,'T4 - OS1'!$C16)</f>
        <v>0</v>
      </c>
      <c r="H16" s="11">
        <f>+SUMIFS(Data!$AT:$AT,Data!$E:$E,'T4 - OS1'!$A16,Data!$D:$D,'T4 - OS1'!$B16,Data!$F:$F,'T4 - OS1'!$C16)</f>
        <v>0</v>
      </c>
      <c r="I16" s="11">
        <f>+SUMIFS(Data!$BB:$BB,Data!$E:$E,'T4 - OS1'!$A16,Data!$D:$D,'T4 - OS1'!$B16,Data!$F:$F,'T4 - OS1'!$C16)</f>
        <v>0</v>
      </c>
      <c r="J16" s="12">
        <f t="shared" si="0"/>
        <v>25500</v>
      </c>
    </row>
    <row r="17" spans="1:10" x14ac:dyDescent="0.3">
      <c r="A17" t="s">
        <v>182</v>
      </c>
      <c r="B17" t="s">
        <v>207</v>
      </c>
      <c r="C17" t="s">
        <v>178</v>
      </c>
      <c r="D17" s="14" t="s">
        <v>11</v>
      </c>
      <c r="E17" s="11">
        <f>+SUMIFS(Data!$V:$V,Data!$E:$E,'T4 - OS1'!$A17,Data!$D:$D,'T4 - OS1'!$B17,Data!$F:$F,'T4 - OS1'!$C17)</f>
        <v>110718.18181818182</v>
      </c>
      <c r="F17" s="11">
        <f>+SUMIFS(Data!$AD:$AD,Data!$E:$E,'T4 - OS1'!$A17,Data!$D:$D,'T4 - OS1'!$B17,Data!$F:$F,'T4 - OS1'!$C17)</f>
        <v>65300</v>
      </c>
      <c r="G17" s="11">
        <f>+SUMIFS(Data!$AL:$AL,Data!$E:$E,'T4 - OS1'!$A17,Data!$D:$D,'T4 - OS1'!$B17,Data!$F:$F,'T4 - OS1'!$C17)</f>
        <v>70300</v>
      </c>
      <c r="H17" s="11">
        <f>+SUMIFS(Data!$AT:$AT,Data!$E:$E,'T4 - OS1'!$A17,Data!$D:$D,'T4 - OS1'!$B17,Data!$F:$F,'T4 - OS1'!$C17)</f>
        <v>65300</v>
      </c>
      <c r="I17" s="11">
        <f>+SUMIFS(Data!$BB:$BB,Data!$E:$E,'T4 - OS1'!$A17,Data!$D:$D,'T4 - OS1'!$B17,Data!$F:$F,'T4 - OS1'!$C17)</f>
        <v>65300</v>
      </c>
      <c r="J17" s="12">
        <f t="shared" si="0"/>
        <v>376918.18181818182</v>
      </c>
    </row>
    <row r="18" spans="1:10" ht="16.2" x14ac:dyDescent="0.3">
      <c r="A18" t="s">
        <v>182</v>
      </c>
      <c r="B18" t="s">
        <v>207</v>
      </c>
      <c r="C18" t="s">
        <v>179</v>
      </c>
      <c r="D18" s="14" t="s">
        <v>32</v>
      </c>
      <c r="E18" s="11">
        <f>+SUMIFS(Data!$V:$V,Data!$E:$E,'T4 - OS1'!$A18,Data!$D:$D,'T4 - OS1'!$B18,Data!$F:$F,'T4 - OS1'!$C18)</f>
        <v>99327.26</v>
      </c>
      <c r="F18" s="11">
        <f>+SUMIFS(Data!$AD:$AD,Data!$E:$E,'T4 - OS1'!$A18,Data!$D:$D,'T4 - OS1'!$B18,Data!$F:$F,'T4 - OS1'!$C18)</f>
        <v>99327.26</v>
      </c>
      <c r="G18" s="11">
        <f>+SUMIFS(Data!$AL:$AL,Data!$E:$E,'T4 - OS1'!$A18,Data!$D:$D,'T4 - OS1'!$B18,Data!$F:$F,'T4 - OS1'!$C18)</f>
        <v>99327.26</v>
      </c>
      <c r="H18" s="11">
        <f>+SUMIFS(Data!$AT:$AT,Data!$E:$E,'T4 - OS1'!$A18,Data!$D:$D,'T4 - OS1'!$B18,Data!$F:$F,'T4 - OS1'!$C18)</f>
        <v>99327.26</v>
      </c>
      <c r="I18" s="11">
        <f>+SUMIFS(Data!$BB:$BB,Data!$E:$E,'T4 - OS1'!$A18,Data!$D:$D,'T4 - OS1'!$B18,Data!$F:$F,'T4 - OS1'!$C18)</f>
        <v>99327.26</v>
      </c>
      <c r="J18" s="12">
        <f t="shared" si="0"/>
        <v>496636.3</v>
      </c>
    </row>
    <row r="19" spans="1:10" x14ac:dyDescent="0.3">
      <c r="D19" s="28" t="s">
        <v>36</v>
      </c>
      <c r="E19" s="29">
        <f>SUM(E20+E21+E22)</f>
        <v>24457.614000000001</v>
      </c>
      <c r="F19" s="29">
        <f>SUM(F20+F21+F22)</f>
        <v>24469.614000000001</v>
      </c>
      <c r="G19" s="29">
        <f>SUM(G20+G21+G22)</f>
        <v>24469.614000000001</v>
      </c>
      <c r="H19" s="29">
        <f>SUM(H20+H21+H22)</f>
        <v>24469.614000000001</v>
      </c>
      <c r="I19" s="29">
        <f>SUM(I20+I21+I22)</f>
        <v>17469.614000000001</v>
      </c>
      <c r="J19" s="30">
        <f t="shared" si="0"/>
        <v>115336.07</v>
      </c>
    </row>
    <row r="20" spans="1:10" x14ac:dyDescent="0.3">
      <c r="A20" t="s">
        <v>182</v>
      </c>
      <c r="B20" t="s">
        <v>208</v>
      </c>
      <c r="C20" t="s">
        <v>180</v>
      </c>
      <c r="D20" s="14" t="s">
        <v>33</v>
      </c>
      <c r="E20" s="11">
        <f>+SUMIFS(Data!$V:$V,Data!$E:$E,'T4 - OS1'!$A20,Data!$D:$D,'T4 - OS1'!$B20,Data!$F:$F,'T4 - OS1'!$C20)</f>
        <v>1500</v>
      </c>
      <c r="F20" s="11">
        <f>+SUMIFS(Data!$AD:$AD,Data!$E:$E,'T4 - OS1'!$A20,Data!$D:$D,'T4 - OS1'!$B20,Data!$F:$F,'T4 - OS1'!$C20)</f>
        <v>0</v>
      </c>
      <c r="G20" s="11">
        <f>+SUMIFS(Data!$AL:$AL,Data!$E:$E,'T4 - OS1'!$A20,Data!$D:$D,'T4 - OS1'!$B20,Data!$F:$F,'T4 - OS1'!$C20)</f>
        <v>0</v>
      </c>
      <c r="H20" s="11">
        <f>+SUMIFS(Data!$AT:$AT,Data!$E:$E,'T4 - OS1'!$A20,Data!$D:$D,'T4 - OS1'!$B20,Data!$F:$F,'T4 - OS1'!$C20)</f>
        <v>0</v>
      </c>
      <c r="I20" s="11">
        <f>+SUMIFS(Data!$BB:$BB,Data!$E:$E,'T4 - OS1'!$A20,Data!$D:$D,'T4 - OS1'!$B20,Data!$F:$F,'T4 - OS1'!$C20)</f>
        <v>0</v>
      </c>
      <c r="J20" s="12">
        <f t="shared" si="0"/>
        <v>1500</v>
      </c>
    </row>
    <row r="21" spans="1:10" x14ac:dyDescent="0.3">
      <c r="A21" t="s">
        <v>182</v>
      </c>
      <c r="B21" t="s">
        <v>208</v>
      </c>
      <c r="C21" t="s">
        <v>178</v>
      </c>
      <c r="D21" s="14" t="s">
        <v>34</v>
      </c>
      <c r="E21" s="11">
        <f>+SUMIFS(Data!$V:$V,Data!$E:$E,'T4 - OS1'!$A21,Data!$D:$D,'T4 - OS1'!$B21,Data!$F:$F,'T4 - OS1'!$C21)</f>
        <v>5488</v>
      </c>
      <c r="F21" s="11">
        <f>+SUMIFS(Data!$AD:$AD,Data!$E:$E,'T4 - OS1'!$A21,Data!$D:$D,'T4 - OS1'!$B21,Data!$F:$F,'T4 - OS1'!$C21)</f>
        <v>7000</v>
      </c>
      <c r="G21" s="11">
        <f>+SUMIFS(Data!$AL:$AL,Data!$E:$E,'T4 - OS1'!$A21,Data!$D:$D,'T4 - OS1'!$B21,Data!$F:$F,'T4 - OS1'!$C21)</f>
        <v>7000</v>
      </c>
      <c r="H21" s="11">
        <f>+SUMIFS(Data!$AT:$AT,Data!$E:$E,'T4 - OS1'!$A21,Data!$D:$D,'T4 - OS1'!$B21,Data!$F:$F,'T4 - OS1'!$C21)</f>
        <v>7000</v>
      </c>
      <c r="I21" s="11">
        <f>+SUMIFS(Data!$BB:$BB,Data!$E:$E,'T4 - OS1'!$A21,Data!$D:$D,'T4 - OS1'!$B21,Data!$F:$F,'T4 - OS1'!$C21)</f>
        <v>0</v>
      </c>
      <c r="J21" s="12">
        <f t="shared" si="0"/>
        <v>26488</v>
      </c>
    </row>
    <row r="22" spans="1:10" ht="16.8" thickBot="1" x14ac:dyDescent="0.35">
      <c r="A22" t="s">
        <v>182</v>
      </c>
      <c r="B22" t="s">
        <v>208</v>
      </c>
      <c r="C22" t="s">
        <v>179</v>
      </c>
      <c r="D22" s="15" t="s">
        <v>35</v>
      </c>
      <c r="E22" s="11">
        <f>+SUMIFS(Data!$V:$V,Data!$E:$E,'T4 - OS1'!$A22,Data!$D:$D,'T4 - OS1'!$B22,Data!$F:$F,'T4 - OS1'!$C22)</f>
        <v>17469.614000000001</v>
      </c>
      <c r="F22" s="11">
        <f>+SUMIFS(Data!$AD:$AD,Data!$E:$E,'T4 - OS1'!$A22,Data!$D:$D,'T4 - OS1'!$B22,Data!$F:$F,'T4 - OS1'!$C22)</f>
        <v>17469.614000000001</v>
      </c>
      <c r="G22" s="11">
        <f>+SUMIFS(Data!$AL:$AL,Data!$E:$E,'T4 - OS1'!$A22,Data!$D:$D,'T4 - OS1'!$B22,Data!$F:$F,'T4 - OS1'!$C22)</f>
        <v>17469.614000000001</v>
      </c>
      <c r="H22" s="11">
        <f>+SUMIFS(Data!$AT:$AT,Data!$E:$E,'T4 - OS1'!$A22,Data!$D:$D,'T4 - OS1'!$B22,Data!$F:$F,'T4 - OS1'!$C22)</f>
        <v>17469.614000000001</v>
      </c>
      <c r="I22" s="11">
        <f>+SUMIFS(Data!$BB:$BB,Data!$E:$E,'T4 - OS1'!$A22,Data!$D:$D,'T4 - OS1'!$B22,Data!$F:$F,'T4 - OS1'!$C22)</f>
        <v>17469.614000000001</v>
      </c>
      <c r="J22" s="17">
        <f t="shared" si="0"/>
        <v>87348.07</v>
      </c>
    </row>
    <row r="23" spans="1:10" ht="5.0999999999999996" customHeight="1" thickBot="1" x14ac:dyDescent="0.35"/>
    <row r="24" spans="1:10" x14ac:dyDescent="0.3">
      <c r="D24" s="197" t="s">
        <v>40</v>
      </c>
      <c r="E24" s="34">
        <v>2022</v>
      </c>
      <c r="F24" s="34">
        <v>2023</v>
      </c>
      <c r="G24" s="34">
        <v>2024</v>
      </c>
      <c r="H24" s="34">
        <v>2025</v>
      </c>
      <c r="I24" s="34">
        <v>2026</v>
      </c>
      <c r="J24" s="35" t="s">
        <v>2</v>
      </c>
    </row>
    <row r="25" spans="1:10" x14ac:dyDescent="0.3">
      <c r="D25" s="198"/>
      <c r="E25" s="26">
        <f t="shared" ref="E25:J25" si="1">SUM(E26+E30+E34)</f>
        <v>488968.51036363636</v>
      </c>
      <c r="F25" s="26">
        <f t="shared" si="1"/>
        <v>461642.32854545454</v>
      </c>
      <c r="G25" s="26">
        <f t="shared" si="1"/>
        <v>488729.60127272719</v>
      </c>
      <c r="H25" s="26">
        <f t="shared" si="1"/>
        <v>480035.05581818178</v>
      </c>
      <c r="I25" s="26">
        <f t="shared" si="1"/>
        <v>502015.05581818178</v>
      </c>
      <c r="J25" s="26">
        <f t="shared" si="1"/>
        <v>2421390.5518181818</v>
      </c>
    </row>
    <row r="26" spans="1:10" x14ac:dyDescent="0.3">
      <c r="D26" s="122" t="s">
        <v>38</v>
      </c>
      <c r="E26" s="123">
        <f>SUM(E27+E28+E29)</f>
        <v>145681.81818181818</v>
      </c>
      <c r="F26" s="123">
        <f>SUM(F27+F28+F29)</f>
        <v>64545.454545454544</v>
      </c>
      <c r="G26" s="123">
        <f>SUM(G27+G28+G29)</f>
        <v>37272.727272727272</v>
      </c>
      <c r="H26" s="123">
        <f>SUM(H27+H28+H29)</f>
        <v>106363.63636363635</v>
      </c>
      <c r="I26" s="123">
        <f>SUM(I27+I28+I29)</f>
        <v>136363.63636363635</v>
      </c>
      <c r="J26" s="124">
        <f t="shared" ref="J26:J38" si="2">SUM(E26+F26+G26+H26+I26)</f>
        <v>490227.27272727271</v>
      </c>
    </row>
    <row r="27" spans="1:10" x14ac:dyDescent="0.3">
      <c r="A27" t="s">
        <v>182</v>
      </c>
      <c r="C27" t="s">
        <v>176</v>
      </c>
      <c r="D27" s="117" t="s">
        <v>141</v>
      </c>
      <c r="E27" s="74">
        <f>+SUMIFS(Data!$V:$V,Data!$E:$E,'T4 - OS1'!$A27,Data!$G:$G,'T4 - OS1'!$C27)</f>
        <v>113909.0909090909</v>
      </c>
      <c r="F27" s="74">
        <f>+SUMIFS(Data!$AD:$AD,Data!$E:$E,'T4 - OS1'!$A27,Data!$G:$G,'T4 - OS1'!$C27)</f>
        <v>0</v>
      </c>
      <c r="G27" s="74">
        <f>+SUMIFS(Data!$AL:$AL,Data!$E:$E,'T4 - OS1'!$A27,Data!$G:$G,'T4 - OS1'!$C27)</f>
        <v>0</v>
      </c>
      <c r="H27" s="74">
        <f>+SUMIFS(Data!$AT:$AT,Data!$E:$E,'T4 - OS1'!$A27,Data!$G:$G,'T4 - OS1'!$C27)</f>
        <v>0</v>
      </c>
      <c r="I27" s="74">
        <f>+SUMIFS(Data!$BB:$BB,Data!$E:$E,'T4 - OS1'!$A27,Data!$G:$G,'T4 - OS1'!$C27)</f>
        <v>0</v>
      </c>
      <c r="J27" s="127">
        <f t="shared" si="2"/>
        <v>113909.0909090909</v>
      </c>
    </row>
    <row r="28" spans="1:10" x14ac:dyDescent="0.3">
      <c r="A28" t="s">
        <v>182</v>
      </c>
      <c r="C28" t="s">
        <v>173</v>
      </c>
      <c r="D28" s="117" t="s">
        <v>142</v>
      </c>
      <c r="E28" s="74">
        <f>+SUMIFS(Data!$V:$V,Data!$E:$E,'T4 - OS1'!$A28,Data!$G:$G,'T4 - OS1'!$C28)</f>
        <v>21772.727272727272</v>
      </c>
      <c r="F28" s="74">
        <f>+SUMIFS(Data!$AD:$AD,Data!$E:$E,'T4 - OS1'!$A28,Data!$G:$G,'T4 - OS1'!$C28)</f>
        <v>0</v>
      </c>
      <c r="G28" s="74">
        <f>+SUMIFS(Data!$AL:$AL,Data!$E:$E,'T4 - OS1'!$A28,Data!$G:$G,'T4 - OS1'!$C28)</f>
        <v>0</v>
      </c>
      <c r="H28" s="74">
        <f>+SUMIFS(Data!$AT:$AT,Data!$E:$E,'T4 - OS1'!$A28,Data!$G:$G,'T4 - OS1'!$C28)</f>
        <v>0</v>
      </c>
      <c r="I28" s="74">
        <f>+SUMIFS(Data!$BB:$BB,Data!$E:$E,'T4 - OS1'!$A28,Data!$G:$G,'T4 - OS1'!$C28)</f>
        <v>0</v>
      </c>
      <c r="J28" s="127">
        <f t="shared" si="2"/>
        <v>21772.727272727272</v>
      </c>
    </row>
    <row r="29" spans="1:10" x14ac:dyDescent="0.3">
      <c r="A29" t="s">
        <v>182</v>
      </c>
      <c r="C29" t="s">
        <v>164</v>
      </c>
      <c r="D29" s="117" t="s">
        <v>143</v>
      </c>
      <c r="E29" s="74">
        <f>+SUMIFS(Data!$V:$V,Data!$E:$E,'T4 - OS1'!$A29,Data!$G:$G,'T4 - OS1'!$C29)</f>
        <v>10000</v>
      </c>
      <c r="F29" s="74">
        <f>+SUMIFS(Data!$AD:$AD,Data!$E:$E,'T4 - OS1'!$A29,Data!$G:$G,'T4 - OS1'!$C29)</f>
        <v>64545.454545454544</v>
      </c>
      <c r="G29" s="74">
        <f>+SUMIFS(Data!$AL:$AL,Data!$E:$E,'T4 - OS1'!$A29,Data!$G:$G,'T4 - OS1'!$C29)</f>
        <v>37272.727272727272</v>
      </c>
      <c r="H29" s="74">
        <f>+SUMIFS(Data!$AT:$AT,Data!$E:$E,'T4 - OS1'!$A29,Data!$G:$G,'T4 - OS1'!$C29)</f>
        <v>106363.63636363635</v>
      </c>
      <c r="I29" s="74">
        <f>+SUMIFS(Data!$BB:$BB,Data!$E:$E,'T4 - OS1'!$A29,Data!$G:$G,'T4 - OS1'!$C29)</f>
        <v>136363.63636363635</v>
      </c>
      <c r="J29" s="127">
        <f t="shared" si="2"/>
        <v>354545.45454545453</v>
      </c>
    </row>
    <row r="30" spans="1:10" x14ac:dyDescent="0.3">
      <c r="D30" s="122" t="s">
        <v>39</v>
      </c>
      <c r="E30" s="123">
        <f>SUM(E31+E32+E33)</f>
        <v>215126.18181818179</v>
      </c>
      <c r="F30" s="123">
        <f>SUM(F31+F32+F33)</f>
        <v>241436.36363636365</v>
      </c>
      <c r="G30" s="123">
        <f>SUM(G31+G32+G33)</f>
        <v>305296.36363636353</v>
      </c>
      <c r="H30" s="123">
        <f>SUM(H31+H32+H33)</f>
        <v>203787.27272727274</v>
      </c>
      <c r="I30" s="123">
        <f>SUM(I31+I32+I33)</f>
        <v>199990.90909090909</v>
      </c>
      <c r="J30" s="124">
        <f t="shared" si="2"/>
        <v>1165637.0909090908</v>
      </c>
    </row>
    <row r="31" spans="1:10" x14ac:dyDescent="0.3">
      <c r="A31" t="s">
        <v>182</v>
      </c>
      <c r="C31" t="s">
        <v>159</v>
      </c>
      <c r="D31" s="116" t="s">
        <v>144</v>
      </c>
      <c r="E31" s="74">
        <f>+SUMIFS(Data!$V:$V,Data!$E:$E,'T4 - OS1'!$A31,Data!$G:$G,'T4 - OS1'!$C31)</f>
        <v>69090.909090909088</v>
      </c>
      <c r="F31" s="74">
        <f>+SUMIFS(Data!$AD:$AD,Data!$E:$E,'T4 - OS1'!$A31,Data!$G:$G,'T4 - OS1'!$C31)</f>
        <v>61090.909090909088</v>
      </c>
      <c r="G31" s="74">
        <f>+SUMIFS(Data!$AL:$AL,Data!$E:$E,'T4 - OS1'!$A31,Data!$G:$G,'T4 - OS1'!$C31)</f>
        <v>61090.909090909088</v>
      </c>
      <c r="H31" s="74">
        <f>+SUMIFS(Data!$AT:$AT,Data!$E:$E,'T4 - OS1'!$A31,Data!$G:$G,'T4 - OS1'!$C31)</f>
        <v>61090.909090909088</v>
      </c>
      <c r="I31" s="74">
        <f>+SUMIFS(Data!$BB:$BB,Data!$E:$E,'T4 - OS1'!$A31,Data!$G:$G,'T4 - OS1'!$C31)</f>
        <v>54090.909090909088</v>
      </c>
      <c r="J31" s="128">
        <f t="shared" si="2"/>
        <v>306454.54545454541</v>
      </c>
    </row>
    <row r="32" spans="1:10" x14ac:dyDescent="0.3">
      <c r="A32" t="s">
        <v>182</v>
      </c>
      <c r="C32" t="s">
        <v>188</v>
      </c>
      <c r="D32" s="116" t="s">
        <v>145</v>
      </c>
      <c r="E32" s="74">
        <f>+SUMIFS(Data!$V:$V,Data!$E:$E,'T4 - OS1'!$A32,Data!$G:$G,'T4 - OS1'!$C32)</f>
        <v>21718.181818181816</v>
      </c>
      <c r="F32" s="74">
        <f>+SUMIFS(Data!$AD:$AD,Data!$E:$E,'T4 - OS1'!$A32,Data!$G:$G,'T4 - OS1'!$C32)</f>
        <v>11300</v>
      </c>
      <c r="G32" s="74">
        <f>+SUMIFS(Data!$AL:$AL,Data!$E:$E,'T4 - OS1'!$A32,Data!$G:$G,'T4 - OS1'!$C32)</f>
        <v>11300</v>
      </c>
      <c r="H32" s="74">
        <f>+SUMIFS(Data!$AT:$AT,Data!$E:$E,'T4 - OS1'!$A32,Data!$G:$G,'T4 - OS1'!$C32)</f>
        <v>11300</v>
      </c>
      <c r="I32" s="74">
        <f>+SUMIFS(Data!$BB:$BB,Data!$E:$E,'T4 - OS1'!$A32,Data!$G:$G,'T4 - OS1'!$C32)</f>
        <v>11300</v>
      </c>
      <c r="J32" s="128">
        <f t="shared" si="2"/>
        <v>66918.181818181823</v>
      </c>
    </row>
    <row r="33" spans="1:10" x14ac:dyDescent="0.3">
      <c r="A33" t="s">
        <v>182</v>
      </c>
      <c r="C33" t="s">
        <v>161</v>
      </c>
      <c r="D33" s="116" t="s">
        <v>143</v>
      </c>
      <c r="E33" s="74">
        <f>+SUMIFS(Data!$V:$V,Data!$E:$E,'T4 - OS1'!$A33,Data!$G:$G,'T4 - OS1'!$C33)</f>
        <v>124317.09090909088</v>
      </c>
      <c r="F33" s="74">
        <f>+SUMIFS(Data!$AD:$AD,Data!$E:$E,'T4 - OS1'!$A33,Data!$G:$G,'T4 - OS1'!$C33)</f>
        <v>169045.45454545456</v>
      </c>
      <c r="G33" s="74">
        <f>+SUMIFS(Data!$AL:$AL,Data!$E:$E,'T4 - OS1'!$A33,Data!$G:$G,'T4 - OS1'!$C33)</f>
        <v>232905.45454545447</v>
      </c>
      <c r="H33" s="74">
        <f>+SUMIFS(Data!$AT:$AT,Data!$E:$E,'T4 - OS1'!$A33,Data!$G:$G,'T4 - OS1'!$C33)</f>
        <v>131396.36363636365</v>
      </c>
      <c r="I33" s="74">
        <f>+SUMIFS(Data!$BB:$BB,Data!$E:$E,'T4 - OS1'!$A33,Data!$G:$G,'T4 - OS1'!$C33)</f>
        <v>134600</v>
      </c>
      <c r="J33" s="128">
        <f t="shared" si="2"/>
        <v>792264.36363636353</v>
      </c>
    </row>
    <row r="34" spans="1:10" ht="16.2" x14ac:dyDescent="0.3">
      <c r="D34" s="122" t="s">
        <v>140</v>
      </c>
      <c r="E34" s="125">
        <f>SUM(E35+E36+E37+E38)</f>
        <v>128160.51036363636</v>
      </c>
      <c r="F34" s="125">
        <f>SUM(F35+F36+F37+F38)</f>
        <v>155660.51036363636</v>
      </c>
      <c r="G34" s="125">
        <f>SUM(G35+G36+G37+G38)</f>
        <v>146160.51036363636</v>
      </c>
      <c r="H34" s="125">
        <f>SUM(H35+H36+H37+H38)</f>
        <v>169884.14672727272</v>
      </c>
      <c r="I34" s="125">
        <f>SUM(I35+I36+I37+I38)</f>
        <v>165660.51036363636</v>
      </c>
      <c r="J34" s="126">
        <f t="shared" si="2"/>
        <v>765526.18818181823</v>
      </c>
    </row>
    <row r="35" spans="1:10" ht="16.2" x14ac:dyDescent="0.3">
      <c r="A35" t="s">
        <v>182</v>
      </c>
      <c r="C35" t="s">
        <v>155</v>
      </c>
      <c r="D35" s="117" t="s">
        <v>147</v>
      </c>
      <c r="E35" s="74">
        <f>+SUMIFS(Data!$V:$V,Data!$E:$E,'T4 - OS1'!$A35,Data!$G:$G,'T4 - OS1'!$C35)</f>
        <v>17469.614000000001</v>
      </c>
      <c r="F35" s="74">
        <f>+SUMIFS(Data!$AD:$AD,Data!$E:$E,'T4 - OS1'!$A35,Data!$G:$G,'T4 - OS1'!$C35)</f>
        <v>17469.614000000001</v>
      </c>
      <c r="G35" s="74">
        <f>+SUMIFS(Data!$AL:$AL,Data!$E:$E,'T4 - OS1'!$A35,Data!$G:$G,'T4 - OS1'!$C35)</f>
        <v>17469.614000000001</v>
      </c>
      <c r="H35" s="74">
        <f>+SUMIFS(Data!$AT:$AT,Data!$E:$E,'T4 - OS1'!$A35,Data!$G:$G,'T4 - OS1'!$C35)</f>
        <v>17469.614000000001</v>
      </c>
      <c r="I35" s="74">
        <f>+SUMIFS(Data!$BB:$BB,Data!$E:$E,'T4 - OS1'!$A35,Data!$G:$G,'T4 - OS1'!$C35)</f>
        <v>17469.614000000001</v>
      </c>
      <c r="J35" s="128">
        <f t="shared" si="2"/>
        <v>87348.07</v>
      </c>
    </row>
    <row r="36" spans="1:10" ht="16.2" x14ac:dyDescent="0.3">
      <c r="A36" t="s">
        <v>182</v>
      </c>
      <c r="C36" t="s">
        <v>191</v>
      </c>
      <c r="D36" s="118" t="s">
        <v>148</v>
      </c>
      <c r="E36" s="74">
        <f>+SUMIFS(Data!$V:$V,Data!$E:$E,'T4 - OS1'!$A36,Data!$G:$G,'T4 - OS1'!$C36)</f>
        <v>0</v>
      </c>
      <c r="F36" s="74">
        <f>+SUMIFS(Data!$AD:$AD,Data!$E:$E,'T4 - OS1'!$A36,Data!$G:$G,'T4 - OS1'!$C36)</f>
        <v>0</v>
      </c>
      <c r="G36" s="74">
        <f>+SUMIFS(Data!$AL:$AL,Data!$E:$E,'T4 - OS1'!$A36,Data!$G:$G,'T4 - OS1'!$C36)</f>
        <v>0</v>
      </c>
      <c r="H36" s="74">
        <f>+SUMIFS(Data!$AT:$AT,Data!$E:$E,'T4 - OS1'!$A36,Data!$G:$G,'T4 - OS1'!$C36)</f>
        <v>0</v>
      </c>
      <c r="I36" s="74">
        <f>+SUMIFS(Data!$BB:$BB,Data!$E:$E,'T4 - OS1'!$A36,Data!$G:$G,'T4 - OS1'!$C36)</f>
        <v>0</v>
      </c>
      <c r="J36" s="128">
        <f t="shared" si="2"/>
        <v>0</v>
      </c>
    </row>
    <row r="37" spans="1:10" ht="16.2" x14ac:dyDescent="0.3">
      <c r="A37" t="s">
        <v>182</v>
      </c>
      <c r="C37" t="s">
        <v>165</v>
      </c>
      <c r="D37" s="116" t="s">
        <v>149</v>
      </c>
      <c r="E37" s="74">
        <f>+SUMIFS(Data!$V:$V,Data!$E:$E,'T4 - OS1'!$A37,Data!$G:$G,'T4 - OS1'!$C37)</f>
        <v>110690.89636363636</v>
      </c>
      <c r="F37" s="74">
        <f>+SUMIFS(Data!$AD:$AD,Data!$E:$E,'T4 - OS1'!$A37,Data!$G:$G,'T4 - OS1'!$C37)</f>
        <v>138190.89636363636</v>
      </c>
      <c r="G37" s="74">
        <f>+SUMIFS(Data!$AL:$AL,Data!$E:$E,'T4 - OS1'!$A37,Data!$G:$G,'T4 - OS1'!$C37)</f>
        <v>128690.89636363636</v>
      </c>
      <c r="H37" s="74">
        <f>+SUMIFS(Data!$AT:$AT,Data!$E:$E,'T4 - OS1'!$A37,Data!$G:$G,'T4 - OS1'!$C37)</f>
        <v>152414.53272727272</v>
      </c>
      <c r="I37" s="74">
        <f>+SUMIFS(Data!$BB:$BB,Data!$E:$E,'T4 - OS1'!$A37,Data!$G:$G,'T4 - OS1'!$C37)</f>
        <v>148190.89636363636</v>
      </c>
      <c r="J37" s="128">
        <f t="shared" si="2"/>
        <v>678178.11818181816</v>
      </c>
    </row>
    <row r="38" spans="1:10" ht="15" thickBot="1" x14ac:dyDescent="0.35">
      <c r="A38" t="s">
        <v>182</v>
      </c>
      <c r="C38" t="s">
        <v>163</v>
      </c>
      <c r="D38" s="119" t="s">
        <v>146</v>
      </c>
      <c r="E38" s="74">
        <f>+SUMIFS(Data!$V:$V,Data!$E:$E,'T4 - OS1'!$A38,Data!$G:$G,'T4 - OS1'!$C38)</f>
        <v>0</v>
      </c>
      <c r="F38" s="74">
        <f>+SUMIFS(Data!$AD:$AD,Data!$E:$E,'T4 - OS1'!$A38,Data!$G:$G,'T4 - OS1'!$C38)</f>
        <v>0</v>
      </c>
      <c r="G38" s="74">
        <f>+SUMIFS(Data!$AL:$AL,Data!$E:$E,'T4 - OS1'!$A38,Data!$G:$G,'T4 - OS1'!$C38)</f>
        <v>0</v>
      </c>
      <c r="H38" s="74">
        <f>+SUMIFS(Data!$AT:$AT,Data!$E:$E,'T4 - OS1'!$A38,Data!$G:$G,'T4 - OS1'!$C38)</f>
        <v>0</v>
      </c>
      <c r="I38" s="74">
        <f>+SUMIFS(Data!$BB:$BB,Data!$E:$E,'T4 - OS1'!$A38,Data!$G:$G,'T4 - OS1'!$C38)</f>
        <v>0</v>
      </c>
      <c r="J38" s="129">
        <f t="shared" si="2"/>
        <v>0</v>
      </c>
    </row>
    <row r="39" spans="1:10" ht="15" x14ac:dyDescent="0.3">
      <c r="D39" s="19" t="s">
        <v>12</v>
      </c>
    </row>
    <row r="40" spans="1:10" ht="5.0999999999999996" customHeight="1" x14ac:dyDescent="0.3"/>
  </sheetData>
  <mergeCells count="4">
    <mergeCell ref="D2:J2"/>
    <mergeCell ref="D3:J3"/>
    <mergeCell ref="D4:J4"/>
    <mergeCell ref="D24:D25"/>
  </mergeCells>
  <pageMargins left="0.7" right="0.7" top="0.75" bottom="0.75" header="0.3" footer="0.3"/>
  <pageSetup paperSize="9"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EA6DB-F336-4429-AAAD-81A659DE248C}">
  <sheetPr codeName="Feuil12"/>
  <dimension ref="A1:K40"/>
  <sheetViews>
    <sheetView showGridLines="0" tabSelected="1" topLeftCell="D1" zoomScale="160" zoomScaleNormal="160" workbookViewId="0">
      <selection activeCell="G18" sqref="G18"/>
    </sheetView>
  </sheetViews>
  <sheetFormatPr baseColWidth="10" defaultColWidth="0" defaultRowHeight="14.4" zeroHeight="1" x14ac:dyDescent="0.3"/>
  <cols>
    <col min="1" max="2" width="4.88671875" customWidth="1"/>
    <col min="3" max="3" width="4.77734375" customWidth="1"/>
    <col min="4" max="4" width="34.77734375" customWidth="1"/>
    <col min="5" max="10" width="15.21875" customWidth="1"/>
    <col min="11" max="11" width="1.77734375" customWidth="1"/>
    <col min="12" max="16384" width="11.44140625" hidden="1"/>
  </cols>
  <sheetData>
    <row r="1" spans="1:10" ht="5.0999999999999996" customHeight="1" thickBot="1" x14ac:dyDescent="0.35"/>
    <row r="2" spans="1:10" ht="15" thickBot="1" x14ac:dyDescent="0.35">
      <c r="D2" s="147" t="s">
        <v>23</v>
      </c>
      <c r="E2" s="148"/>
      <c r="F2" s="148"/>
      <c r="G2" s="148"/>
      <c r="H2" s="148"/>
      <c r="I2" s="148"/>
      <c r="J2" s="149"/>
    </row>
    <row r="3" spans="1:10" ht="30" customHeight="1" x14ac:dyDescent="0.3">
      <c r="D3" s="181" t="s">
        <v>21</v>
      </c>
      <c r="E3" s="182"/>
      <c r="F3" s="182"/>
      <c r="G3" s="182"/>
      <c r="H3" s="182"/>
      <c r="I3" s="182"/>
      <c r="J3" s="183"/>
    </row>
    <row r="4" spans="1:10" ht="65.099999999999994" customHeight="1" thickBot="1" x14ac:dyDescent="0.35">
      <c r="D4" s="196" t="s">
        <v>22</v>
      </c>
      <c r="E4" s="185"/>
      <c r="F4" s="185"/>
      <c r="G4" s="185"/>
      <c r="H4" s="185"/>
      <c r="I4" s="185"/>
      <c r="J4" s="186"/>
    </row>
    <row r="5" spans="1:10" ht="5.0999999999999996" customHeight="1" thickBot="1" x14ac:dyDescent="0.35"/>
    <row r="6" spans="1:10" x14ac:dyDescent="0.3">
      <c r="D6" s="1" t="s">
        <v>1</v>
      </c>
      <c r="E6" s="2">
        <v>2022</v>
      </c>
      <c r="F6" s="2">
        <v>2023</v>
      </c>
      <c r="G6" s="2">
        <v>2024</v>
      </c>
      <c r="H6" s="2">
        <v>2025</v>
      </c>
      <c r="I6" s="2">
        <v>2026</v>
      </c>
      <c r="J6" s="3" t="s">
        <v>2</v>
      </c>
    </row>
    <row r="7" spans="1:10" x14ac:dyDescent="0.3">
      <c r="D7" s="28" t="s">
        <v>24</v>
      </c>
      <c r="E7" s="29">
        <f>SUM(E8+E9+E10)</f>
        <v>163777.64506267075</v>
      </c>
      <c r="F7" s="29">
        <f>SUM(F8+F9+F10)</f>
        <v>211319.55402813636</v>
      </c>
      <c r="G7" s="29">
        <f>SUM(G8+G9+G10)</f>
        <v>182950.31081415794</v>
      </c>
      <c r="H7" s="29">
        <f>SUM(H8+H9+H10)</f>
        <v>227110.4815609683</v>
      </c>
      <c r="I7" s="29">
        <f>SUM(I8+I9+I10)</f>
        <v>214843.55194941821</v>
      </c>
      <c r="J7" s="30">
        <f t="shared" ref="J7:J22" si="0">SUM(E7+F7+G7+H7+I7)</f>
        <v>1000001.5434153515</v>
      </c>
    </row>
    <row r="8" spans="1:10" x14ac:dyDescent="0.3">
      <c r="A8" t="s">
        <v>183</v>
      </c>
      <c r="B8" t="s">
        <v>156</v>
      </c>
      <c r="C8" t="s">
        <v>180</v>
      </c>
      <c r="D8" s="14" t="s">
        <v>25</v>
      </c>
      <c r="E8" s="11">
        <f>+SUMIFS(Data!$V:$V,Data!$E:$E,'T4 - OS2'!$A8,Data!$D:$D,'T4 - OS2'!$B8,Data!$F:$F,'T4 - OS2'!$C8)</f>
        <v>72263.067310210652</v>
      </c>
      <c r="F8" s="11">
        <f>+SUMIFS(Data!$AD:$AD,Data!$E:$E,'T4 - OS2'!$A8,Data!$D:$D,'T4 - OS2'!$B8,Data!$F:$F,'T4 - OS2'!$C8)</f>
        <v>72017.529090432901</v>
      </c>
      <c r="G8" s="11">
        <f>+SUMIFS(Data!$AL:$AL,Data!$E:$E,'T4 - OS2'!$A8,Data!$D:$D,'T4 - OS2'!$B8,Data!$F:$F,'T4 - OS2'!$C8)</f>
        <v>61327.141093276463</v>
      </c>
      <c r="H8" s="11">
        <f>+SUMIFS(Data!$AT:$AT,Data!$E:$E,'T4 - OS2'!$A8,Data!$D:$D,'T4 - OS2'!$B8,Data!$F:$F,'T4 - OS2'!$C8)</f>
        <v>62144.836307853489</v>
      </c>
      <c r="I8" s="11">
        <f>+SUMIFS(Data!$BB:$BB,Data!$E:$E,'T4 - OS2'!$A8,Data!$D:$D,'T4 - OS2'!$B8,Data!$F:$F,'T4 - OS2'!$C8)</f>
        <v>53481.355509409972</v>
      </c>
      <c r="J8" s="12">
        <f t="shared" si="0"/>
        <v>321233.92931118346</v>
      </c>
    </row>
    <row r="9" spans="1:10" x14ac:dyDescent="0.3">
      <c r="A9" t="s">
        <v>183</v>
      </c>
      <c r="B9" t="s">
        <v>156</v>
      </c>
      <c r="C9" t="s">
        <v>178</v>
      </c>
      <c r="D9" s="14" t="s">
        <v>26</v>
      </c>
      <c r="E9" s="11">
        <f>+SUMIFS(Data!$V:$V,Data!$E:$E,'T4 - OS2'!$A9,Data!$D:$D,'T4 - OS2'!$B9,Data!$F:$F,'T4 - OS2'!$C9)</f>
        <v>48248.194709469841</v>
      </c>
      <c r="F9" s="11">
        <f>+SUMIFS(Data!$AD:$AD,Data!$E:$E,'T4 - OS2'!$A9,Data!$D:$D,'T4 - OS2'!$B9,Data!$F:$F,'T4 - OS2'!$C9)</f>
        <v>70979.335503423514</v>
      </c>
      <c r="G9" s="11">
        <f>+SUMIFS(Data!$AL:$AL,Data!$E:$E,'T4 - OS2'!$A9,Data!$D:$D,'T4 - OS2'!$B9,Data!$F:$F,'T4 - OS2'!$C9)</f>
        <v>59086.183503573164</v>
      </c>
      <c r="H9" s="11">
        <f>+SUMIFS(Data!$AT:$AT,Data!$E:$E,'T4 - OS2'!$A9,Data!$D:$D,'T4 - OS2'!$B9,Data!$F:$F,'T4 - OS2'!$C9)</f>
        <v>79359.890149287225</v>
      </c>
      <c r="I9" s="11">
        <f>+SUMIFS(Data!$BB:$BB,Data!$E:$E,'T4 - OS2'!$A9,Data!$D:$D,'T4 - OS2'!$B9,Data!$F:$F,'T4 - OS2'!$C9)</f>
        <v>76645.466083065796</v>
      </c>
      <c r="J9" s="12">
        <f t="shared" si="0"/>
        <v>334319.06994881952</v>
      </c>
    </row>
    <row r="10" spans="1:10" ht="16.2" x14ac:dyDescent="0.3">
      <c r="A10" t="s">
        <v>183</v>
      </c>
      <c r="B10" t="s">
        <v>156</v>
      </c>
      <c r="C10" t="s">
        <v>179</v>
      </c>
      <c r="D10" s="14" t="s">
        <v>27</v>
      </c>
      <c r="E10" s="11">
        <f>+SUMIFS(Data!$V:$V,Data!$E:$E,'T4 - OS2'!$A10,Data!$D:$D,'T4 - OS2'!$B10,Data!$F:$F,'T4 - OS2'!$C10)</f>
        <v>43266.383042990245</v>
      </c>
      <c r="F10" s="11">
        <f>+SUMIFS(Data!$AD:$AD,Data!$E:$E,'T4 - OS2'!$A10,Data!$D:$D,'T4 - OS2'!$B10,Data!$F:$F,'T4 - OS2'!$C10)</f>
        <v>68322.68943427995</v>
      </c>
      <c r="G10" s="11">
        <f>+SUMIFS(Data!$AL:$AL,Data!$E:$E,'T4 - OS2'!$A10,Data!$D:$D,'T4 - OS2'!$B10,Data!$F:$F,'T4 - OS2'!$C10)</f>
        <v>62536.986217308324</v>
      </c>
      <c r="H10" s="11">
        <f>+SUMIFS(Data!$AT:$AT,Data!$E:$E,'T4 - OS2'!$A10,Data!$D:$D,'T4 - OS2'!$B10,Data!$F:$F,'T4 - OS2'!$C10)</f>
        <v>85605.7551038276</v>
      </c>
      <c r="I10" s="11">
        <f>+SUMIFS(Data!$BB:$BB,Data!$E:$E,'T4 - OS2'!$A10,Data!$D:$D,'T4 - OS2'!$B10,Data!$F:$F,'T4 - OS2'!$C10)</f>
        <v>84716.730356942426</v>
      </c>
      <c r="J10" s="12">
        <f t="shared" si="0"/>
        <v>344448.54415534856</v>
      </c>
    </row>
    <row r="11" spans="1:10" x14ac:dyDescent="0.3">
      <c r="D11" s="28" t="s">
        <v>28</v>
      </c>
      <c r="E11" s="29">
        <f>SUM(E12+E13+E14)</f>
        <v>43785.2</v>
      </c>
      <c r="F11" s="29">
        <f>SUM(F12+F13+F14)</f>
        <v>40785.199999999997</v>
      </c>
      <c r="G11" s="29">
        <f>SUM(G12+G13+G14)</f>
        <v>44785.2</v>
      </c>
      <c r="H11" s="29">
        <f>SUM(H12+H13+H14)</f>
        <v>40785.199999999997</v>
      </c>
      <c r="I11" s="29">
        <f>SUM(I12+I13+I14)</f>
        <v>40785.199999999997</v>
      </c>
      <c r="J11" s="30">
        <f t="shared" si="0"/>
        <v>210926</v>
      </c>
    </row>
    <row r="12" spans="1:10" x14ac:dyDescent="0.3">
      <c r="A12" t="s">
        <v>183</v>
      </c>
      <c r="B12" t="s">
        <v>152</v>
      </c>
      <c r="C12" t="s">
        <v>180</v>
      </c>
      <c r="D12" s="14" t="s">
        <v>29</v>
      </c>
      <c r="E12" s="11">
        <f>+SUMIFS(Data!$V:$V,Data!$E:$E,'T4 - OS2'!$A12,Data!$D:$D,'T4 - OS2'!$B12,Data!$F:$F,'T4 - OS2'!$C12)</f>
        <v>3000</v>
      </c>
      <c r="F12" s="11">
        <f>+SUMIFS(Data!$AD:$AD,Data!$E:$E,'T4 - OS2'!$A12,Data!$D:$D,'T4 - OS2'!$B12,Data!$F:$F,'T4 - OS2'!$C12)</f>
        <v>0</v>
      </c>
      <c r="G12" s="11">
        <f>+SUMIFS(Data!$AL:$AL,Data!$E:$E,'T4 - OS2'!$A12,Data!$D:$D,'T4 - OS2'!$B12,Data!$F:$F,'T4 - OS2'!$C12)</f>
        <v>0</v>
      </c>
      <c r="H12" s="11">
        <f>+SUMIFS(Data!$AT:$AT,Data!$E:$E,'T4 - OS2'!$A12,Data!$D:$D,'T4 - OS2'!$B12,Data!$F:$F,'T4 - OS2'!$C12)</f>
        <v>0</v>
      </c>
      <c r="I12" s="11">
        <f>+SUMIFS(Data!$BB:$BB,Data!$E:$E,'T4 - OS2'!$A12,Data!$D:$D,'T4 - OS2'!$B12,Data!$F:$F,'T4 - OS2'!$C12)</f>
        <v>0</v>
      </c>
      <c r="J12" s="12">
        <f t="shared" si="0"/>
        <v>3000</v>
      </c>
    </row>
    <row r="13" spans="1:10" x14ac:dyDescent="0.3">
      <c r="A13" t="s">
        <v>183</v>
      </c>
      <c r="B13" t="s">
        <v>152</v>
      </c>
      <c r="C13" t="s">
        <v>178</v>
      </c>
      <c r="D13" s="14" t="s">
        <v>30</v>
      </c>
      <c r="E13" s="11">
        <f>+SUMIFS(Data!$V:$V,Data!$E:$E,'T4 - OS2'!$A13,Data!$D:$D,'T4 - OS2'!$B13,Data!$F:$F,'T4 - OS2'!$C13)</f>
        <v>4130</v>
      </c>
      <c r="F13" s="11">
        <f>+SUMIFS(Data!$AD:$AD,Data!$E:$E,'T4 - OS2'!$A13,Data!$D:$D,'T4 - OS2'!$B13,Data!$F:$F,'T4 - OS2'!$C13)</f>
        <v>4130</v>
      </c>
      <c r="G13" s="11">
        <f>+SUMIFS(Data!$AL:$AL,Data!$E:$E,'T4 - OS2'!$A13,Data!$D:$D,'T4 - OS2'!$B13,Data!$F:$F,'T4 - OS2'!$C13)</f>
        <v>8130</v>
      </c>
      <c r="H13" s="11">
        <f>+SUMIFS(Data!$AT:$AT,Data!$E:$E,'T4 - OS2'!$A13,Data!$D:$D,'T4 - OS2'!$B13,Data!$F:$F,'T4 - OS2'!$C13)</f>
        <v>4130</v>
      </c>
      <c r="I13" s="11">
        <f>+SUMIFS(Data!$BB:$BB,Data!$E:$E,'T4 - OS2'!$A13,Data!$D:$D,'T4 - OS2'!$B13,Data!$F:$F,'T4 - OS2'!$C13)</f>
        <v>4130</v>
      </c>
      <c r="J13" s="12">
        <f t="shared" si="0"/>
        <v>24650</v>
      </c>
    </row>
    <row r="14" spans="1:10" ht="16.2" x14ac:dyDescent="0.3">
      <c r="A14" t="s">
        <v>183</v>
      </c>
      <c r="B14" t="s">
        <v>152</v>
      </c>
      <c r="C14" t="s">
        <v>179</v>
      </c>
      <c r="D14" s="14" t="s">
        <v>31</v>
      </c>
      <c r="E14" s="11">
        <f>+SUMIFS(Data!$V:$V,Data!$E:$E,'T4 - OS2'!$A14,Data!$D:$D,'T4 - OS2'!$B14,Data!$F:$F,'T4 - OS2'!$C14)</f>
        <v>36655.199999999997</v>
      </c>
      <c r="F14" s="11">
        <f>+SUMIFS(Data!$AD:$AD,Data!$E:$E,'T4 - OS2'!$A14,Data!$D:$D,'T4 - OS2'!$B14,Data!$F:$F,'T4 - OS2'!$C14)</f>
        <v>36655.199999999997</v>
      </c>
      <c r="G14" s="11">
        <f>+SUMIFS(Data!$AL:$AL,Data!$E:$E,'T4 - OS2'!$A14,Data!$D:$D,'T4 - OS2'!$B14,Data!$F:$F,'T4 - OS2'!$C14)</f>
        <v>36655.199999999997</v>
      </c>
      <c r="H14" s="11">
        <f>+SUMIFS(Data!$AT:$AT,Data!$E:$E,'T4 - OS2'!$A14,Data!$D:$D,'T4 - OS2'!$B14,Data!$F:$F,'T4 - OS2'!$C14)</f>
        <v>36655.199999999997</v>
      </c>
      <c r="I14" s="11">
        <f>+SUMIFS(Data!$BB:$BB,Data!$E:$E,'T4 - OS2'!$A14,Data!$D:$D,'T4 - OS2'!$B14,Data!$F:$F,'T4 - OS2'!$C14)</f>
        <v>36655.199999999997</v>
      </c>
      <c r="J14" s="12">
        <f t="shared" si="0"/>
        <v>183276</v>
      </c>
    </row>
    <row r="15" spans="1:10" x14ac:dyDescent="0.3">
      <c r="D15" s="28" t="s">
        <v>37</v>
      </c>
      <c r="E15" s="29">
        <f>SUM(E16+E17+E18)</f>
        <v>71053.14850151533</v>
      </c>
      <c r="F15" s="29">
        <f>SUM(F16+F17+F18)</f>
        <v>79420.83473640887</v>
      </c>
      <c r="G15" s="29">
        <f>SUM(G16+G17+G18)</f>
        <v>61825.697010513715</v>
      </c>
      <c r="H15" s="29">
        <f>SUM(H16+H17+H18)</f>
        <v>81404.011696786038</v>
      </c>
      <c r="I15" s="29">
        <f>SUM(I16+I17+I18)</f>
        <v>56813.833515895916</v>
      </c>
      <c r="J15" s="30">
        <f t="shared" si="0"/>
        <v>350517.52546111989</v>
      </c>
    </row>
    <row r="16" spans="1:10" x14ac:dyDescent="0.3">
      <c r="A16" t="s">
        <v>183</v>
      </c>
      <c r="B16" t="s">
        <v>207</v>
      </c>
      <c r="C16" t="s">
        <v>180</v>
      </c>
      <c r="D16" s="14" t="s">
        <v>10</v>
      </c>
      <c r="E16" s="11">
        <f>+SUMIFS(Data!$V:$V,Data!$E:$E,'T4 - OS2'!$A16,Data!$D:$D,'T4 - OS2'!$B16,Data!$F:$F,'T4 - OS2'!$C16)</f>
        <v>19521.457701949337</v>
      </c>
      <c r="F16" s="11">
        <f>+SUMIFS(Data!$AD:$AD,Data!$E:$E,'T4 - OS2'!$A16,Data!$D:$D,'T4 - OS2'!$B16,Data!$F:$F,'T4 - OS2'!$C16)</f>
        <v>0</v>
      </c>
      <c r="G16" s="11">
        <f>+SUMIFS(Data!$AL:$AL,Data!$E:$E,'T4 - OS2'!$A16,Data!$D:$D,'T4 - OS2'!$B16,Data!$F:$F,'T4 - OS2'!$C16)</f>
        <v>0</v>
      </c>
      <c r="H16" s="11">
        <f>+SUMIFS(Data!$AT:$AT,Data!$E:$E,'T4 - OS2'!$A16,Data!$D:$D,'T4 - OS2'!$B16,Data!$F:$F,'T4 - OS2'!$C16)</f>
        <v>0</v>
      </c>
      <c r="I16" s="11">
        <f>+SUMIFS(Data!$BB:$BB,Data!$E:$E,'T4 - OS2'!$A16,Data!$D:$D,'T4 - OS2'!$B16,Data!$F:$F,'T4 - OS2'!$C16)</f>
        <v>0</v>
      </c>
      <c r="J16" s="12">
        <f t="shared" si="0"/>
        <v>19521.457701949337</v>
      </c>
    </row>
    <row r="17" spans="1:10" x14ac:dyDescent="0.3">
      <c r="A17" t="s">
        <v>183</v>
      </c>
      <c r="B17" t="s">
        <v>207</v>
      </c>
      <c r="C17" t="s">
        <v>178</v>
      </c>
      <c r="D17" s="14" t="s">
        <v>11</v>
      </c>
      <c r="E17" s="11">
        <f>+SUMIFS(Data!$V:$V,Data!$E:$E,'T4 - OS2'!$A17,Data!$D:$D,'T4 - OS2'!$B17,Data!$F:$F,'T4 - OS2'!$C17)</f>
        <v>26436.281662738056</v>
      </c>
      <c r="F17" s="11">
        <f>+SUMIFS(Data!$AD:$AD,Data!$E:$E,'T4 - OS2'!$A17,Data!$D:$D,'T4 - OS2'!$B17,Data!$F:$F,'T4 - OS2'!$C17)</f>
        <v>53572.563325476098</v>
      </c>
      <c r="G17" s="11">
        <f>+SUMIFS(Data!$AL:$AL,Data!$E:$E,'T4 - OS2'!$A17,Data!$D:$D,'T4 - OS2'!$B17,Data!$F:$F,'T4 - OS2'!$C17)</f>
        <v>35201.977457252971</v>
      </c>
      <c r="H17" s="11">
        <f>+SUMIFS(Data!$AT:$AT,Data!$E:$E,'T4 - OS2'!$A17,Data!$D:$D,'T4 - OS2'!$B17,Data!$F:$F,'T4 - OS2'!$C17)</f>
        <v>53981.58055692746</v>
      </c>
      <c r="I17" s="11">
        <f>+SUMIFS(Data!$BB:$BB,Data!$E:$E,'T4 - OS2'!$A17,Data!$D:$D,'T4 - OS2'!$B17,Data!$F:$F,'T4 - OS2'!$C17)</f>
        <v>28568.729441841588</v>
      </c>
      <c r="J17" s="12">
        <f t="shared" si="0"/>
        <v>197761.13244423619</v>
      </c>
    </row>
    <row r="18" spans="1:10" ht="16.2" x14ac:dyDescent="0.3">
      <c r="A18" t="s">
        <v>183</v>
      </c>
      <c r="B18" t="s">
        <v>207</v>
      </c>
      <c r="C18" t="s">
        <v>179</v>
      </c>
      <c r="D18" s="14" t="s">
        <v>32</v>
      </c>
      <c r="E18" s="11">
        <f>+SUMIFS(Data!$V:$V,Data!$E:$E,'T4 - OS2'!$A18,Data!$D:$D,'T4 - OS2'!$B18,Data!$F:$F,'T4 - OS2'!$C18)</f>
        <v>25095.40913682793</v>
      </c>
      <c r="F18" s="11">
        <f>+SUMIFS(Data!$AD:$AD,Data!$E:$E,'T4 - OS2'!$A18,Data!$D:$D,'T4 - OS2'!$B18,Data!$F:$F,'T4 - OS2'!$C18)</f>
        <v>25848.271410932764</v>
      </c>
      <c r="G18" s="11">
        <f>+SUMIFS(Data!$AL:$AL,Data!$E:$E,'T4 - OS2'!$A18,Data!$D:$D,'T4 - OS2'!$B18,Data!$F:$F,'T4 - OS2'!$C18)</f>
        <v>26623.719553260747</v>
      </c>
      <c r="H18" s="11">
        <f>+SUMIFS(Data!$AT:$AT,Data!$E:$E,'T4 - OS2'!$A18,Data!$D:$D,'T4 - OS2'!$B18,Data!$F:$F,'T4 - OS2'!$C18)</f>
        <v>27422.431139858571</v>
      </c>
      <c r="I18" s="11">
        <f>+SUMIFS(Data!$BB:$BB,Data!$E:$E,'T4 - OS2'!$A18,Data!$D:$D,'T4 - OS2'!$B18,Data!$F:$F,'T4 - OS2'!$C18)</f>
        <v>28245.104074054329</v>
      </c>
      <c r="J18" s="12">
        <f t="shared" si="0"/>
        <v>133234.93531493435</v>
      </c>
    </row>
    <row r="19" spans="1:10" x14ac:dyDescent="0.3">
      <c r="D19" s="28" t="s">
        <v>36</v>
      </c>
      <c r="E19" s="29">
        <f>SUM(E20+E21+E22)</f>
        <v>23947.752</v>
      </c>
      <c r="F19" s="29">
        <f>SUM(F20+F21+F22)</f>
        <v>23447.752</v>
      </c>
      <c r="G19" s="29">
        <f>SUM(G20+G21+G22)</f>
        <v>22447.752</v>
      </c>
      <c r="H19" s="29">
        <f>SUM(H20+H21+H22)</f>
        <v>23447.752</v>
      </c>
      <c r="I19" s="29">
        <f>SUM(I20+I21+I22)</f>
        <v>22447.752</v>
      </c>
      <c r="J19" s="30">
        <f t="shared" si="0"/>
        <v>115738.76000000001</v>
      </c>
    </row>
    <row r="20" spans="1:10" x14ac:dyDescent="0.3">
      <c r="A20" t="s">
        <v>183</v>
      </c>
      <c r="B20" t="s">
        <v>208</v>
      </c>
      <c r="C20" t="s">
        <v>180</v>
      </c>
      <c r="D20" s="14" t="s">
        <v>33</v>
      </c>
      <c r="E20" s="11">
        <f>+SUMIFS(Data!$V:$V,Data!$E:$E,'T4 - OS2'!$A20,Data!$D:$D,'T4 - OS2'!$B20,Data!$F:$F,'T4 - OS2'!$C20)</f>
        <v>1500</v>
      </c>
      <c r="F20" s="11">
        <f>+SUMIFS(Data!$AD:$AD,Data!$E:$E,'T4 - OS2'!$A20,Data!$D:$D,'T4 - OS2'!$B20,Data!$F:$F,'T4 - OS2'!$C20)</f>
        <v>0</v>
      </c>
      <c r="G20" s="11">
        <f>+SUMIFS(Data!$AL:$AL,Data!$E:$E,'T4 - OS2'!$A20,Data!$D:$D,'T4 - OS2'!$B20,Data!$F:$F,'T4 - OS2'!$C20)</f>
        <v>0</v>
      </c>
      <c r="H20" s="11">
        <f>+SUMIFS(Data!$AT:$AT,Data!$E:$E,'T4 - OS2'!$A20,Data!$D:$D,'T4 - OS2'!$B20,Data!$F:$F,'T4 - OS2'!$C20)</f>
        <v>0</v>
      </c>
      <c r="I20" s="11">
        <f>+SUMIFS(Data!$BB:$BB,Data!$E:$E,'T4 - OS2'!$A20,Data!$D:$D,'T4 - OS2'!$B20,Data!$F:$F,'T4 - OS2'!$C20)</f>
        <v>0</v>
      </c>
      <c r="J20" s="12">
        <f t="shared" si="0"/>
        <v>1500</v>
      </c>
    </row>
    <row r="21" spans="1:10" x14ac:dyDescent="0.3">
      <c r="A21" t="s">
        <v>183</v>
      </c>
      <c r="B21" t="s">
        <v>208</v>
      </c>
      <c r="C21" t="s">
        <v>178</v>
      </c>
      <c r="D21" s="14" t="s">
        <v>34</v>
      </c>
      <c r="E21" s="11">
        <f>+SUMIFS(Data!$V:$V,Data!$E:$E,'T4 - OS2'!$A21,Data!$D:$D,'T4 - OS2'!$B21,Data!$F:$F,'T4 - OS2'!$C21)</f>
        <v>1000</v>
      </c>
      <c r="F21" s="11">
        <f>+SUMIFS(Data!$AD:$AD,Data!$E:$E,'T4 - OS2'!$A21,Data!$D:$D,'T4 - OS2'!$B21,Data!$F:$F,'T4 - OS2'!$C21)</f>
        <v>2000</v>
      </c>
      <c r="G21" s="11">
        <f>+SUMIFS(Data!$AL:$AL,Data!$E:$E,'T4 - OS2'!$A21,Data!$D:$D,'T4 - OS2'!$B21,Data!$F:$F,'T4 - OS2'!$C21)</f>
        <v>1000</v>
      </c>
      <c r="H21" s="11">
        <f>+SUMIFS(Data!$AT:$AT,Data!$E:$E,'T4 - OS2'!$A21,Data!$D:$D,'T4 - OS2'!$B21,Data!$F:$F,'T4 - OS2'!$C21)</f>
        <v>2000</v>
      </c>
      <c r="I21" s="11">
        <f>+SUMIFS(Data!$BB:$BB,Data!$E:$E,'T4 - OS2'!$A21,Data!$D:$D,'T4 - OS2'!$B21,Data!$F:$F,'T4 - OS2'!$C21)</f>
        <v>1000</v>
      </c>
      <c r="J21" s="12">
        <f t="shared" si="0"/>
        <v>7000</v>
      </c>
    </row>
    <row r="22" spans="1:10" ht="16.8" thickBot="1" x14ac:dyDescent="0.35">
      <c r="A22" t="s">
        <v>183</v>
      </c>
      <c r="B22" t="s">
        <v>208</v>
      </c>
      <c r="C22" t="s">
        <v>179</v>
      </c>
      <c r="D22" s="15" t="s">
        <v>35</v>
      </c>
      <c r="E22" s="11">
        <f>+SUMIFS(Data!$V:$V,Data!$E:$E,'T4 - OS2'!$A22,Data!$D:$D,'T4 - OS2'!$B22,Data!$F:$F,'T4 - OS2'!$C22)</f>
        <v>21447.752</v>
      </c>
      <c r="F22" s="11">
        <f>+SUMIFS(Data!$AD:$AD,Data!$E:$E,'T4 - OS2'!$A22,Data!$D:$D,'T4 - OS2'!$B22,Data!$F:$F,'T4 - OS2'!$C22)</f>
        <v>21447.752</v>
      </c>
      <c r="G22" s="11">
        <f>+SUMIFS(Data!$AL:$AL,Data!$E:$E,'T4 - OS2'!$A22,Data!$D:$D,'T4 - OS2'!$B22,Data!$F:$F,'T4 - OS2'!$C22)</f>
        <v>21447.752</v>
      </c>
      <c r="H22" s="11">
        <f>+SUMIFS(Data!$AT:$AT,Data!$E:$E,'T4 - OS2'!$A22,Data!$D:$D,'T4 - OS2'!$B22,Data!$F:$F,'T4 - OS2'!$C22)</f>
        <v>21447.752</v>
      </c>
      <c r="I22" s="11">
        <f>+SUMIFS(Data!$BB:$BB,Data!$E:$E,'T4 - OS2'!$A22,Data!$D:$D,'T4 - OS2'!$B22,Data!$F:$F,'T4 - OS2'!$C22)</f>
        <v>21447.752</v>
      </c>
      <c r="J22" s="17">
        <f t="shared" si="0"/>
        <v>107238.76000000001</v>
      </c>
    </row>
    <row r="23" spans="1:10" ht="5.0999999999999996" customHeight="1" thickBot="1" x14ac:dyDescent="0.35"/>
    <row r="24" spans="1:10" x14ac:dyDescent="0.3">
      <c r="D24" s="197" t="s">
        <v>40</v>
      </c>
      <c r="E24" s="34">
        <v>2022</v>
      </c>
      <c r="F24" s="34">
        <v>2023</v>
      </c>
      <c r="G24" s="34">
        <v>2024</v>
      </c>
      <c r="H24" s="34">
        <v>2025</v>
      </c>
      <c r="I24" s="34">
        <v>2026</v>
      </c>
      <c r="J24" s="35" t="s">
        <v>2</v>
      </c>
    </row>
    <row r="25" spans="1:10" x14ac:dyDescent="0.3">
      <c r="D25" s="198"/>
      <c r="E25" s="26">
        <f t="shared" ref="E25:J25" si="1">SUM(E26+E30+E34)</f>
        <v>302563.80556418607</v>
      </c>
      <c r="F25" s="26">
        <f t="shared" si="1"/>
        <v>354973.34076454525</v>
      </c>
      <c r="G25" s="26">
        <f t="shared" si="1"/>
        <v>312008.95982467168</v>
      </c>
      <c r="H25" s="26">
        <f t="shared" si="1"/>
        <v>372747.4452577543</v>
      </c>
      <c r="I25" s="26">
        <f t="shared" si="1"/>
        <v>334890.33746531408</v>
      </c>
      <c r="J25" s="26">
        <f t="shared" si="1"/>
        <v>1677183.8888764714</v>
      </c>
    </row>
    <row r="26" spans="1:10" x14ac:dyDescent="0.3">
      <c r="D26" s="122" t="s">
        <v>38</v>
      </c>
      <c r="E26" s="123">
        <f>SUM(E27+E28+E29)</f>
        <v>96284.525012159982</v>
      </c>
      <c r="F26" s="123">
        <f>SUM(F27+F28+F29)</f>
        <v>72017.529090432901</v>
      </c>
      <c r="G26" s="123">
        <f>SUM(G27+G28+G29)</f>
        <v>61327.141093276463</v>
      </c>
      <c r="H26" s="123">
        <f>SUM(H27+H28+H29)</f>
        <v>62144.836307853489</v>
      </c>
      <c r="I26" s="123">
        <f>SUM(I27+I28+I29)</f>
        <v>53481.355509409972</v>
      </c>
      <c r="J26" s="124">
        <f t="shared" ref="J26:J38" si="2">SUM(E26+F26+G26+H26+I26)</f>
        <v>345255.3870131328</v>
      </c>
    </row>
    <row r="27" spans="1:10" x14ac:dyDescent="0.3">
      <c r="A27" t="s">
        <v>183</v>
      </c>
      <c r="C27" t="s">
        <v>176</v>
      </c>
      <c r="D27" s="117" t="s">
        <v>141</v>
      </c>
      <c r="E27" s="74">
        <f>+SUMIFS(Data!$V:$V,Data!$E:$E,'T4 - OS2'!$A27,Data!$G:$G,'T4 - OS2'!$C27)</f>
        <v>29932.278220526063</v>
      </c>
      <c r="F27" s="74">
        <f>+SUMIFS(Data!$AD:$AD,Data!$E:$E,'T4 - OS2'!$A27,Data!$G:$G,'T4 - OS2'!$C27)</f>
        <v>0</v>
      </c>
      <c r="G27" s="74">
        <f>+SUMIFS(Data!$AL:$AL,Data!$E:$E,'T4 - OS2'!$A27,Data!$G:$G,'T4 - OS2'!$C27)</f>
        <v>0</v>
      </c>
      <c r="H27" s="74">
        <f>+SUMIFS(Data!$AT:$AT,Data!$E:$E,'T4 - OS2'!$A27,Data!$G:$G,'T4 - OS2'!$C27)</f>
        <v>0</v>
      </c>
      <c r="I27" s="74">
        <f>+SUMIFS(Data!$BB:$BB,Data!$E:$E,'T4 - OS2'!$A27,Data!$G:$G,'T4 - OS2'!$C27)</f>
        <v>0</v>
      </c>
      <c r="J27" s="127">
        <f t="shared" si="2"/>
        <v>29932.278220526063</v>
      </c>
    </row>
    <row r="28" spans="1:10" x14ac:dyDescent="0.3">
      <c r="A28" t="s">
        <v>183</v>
      </c>
      <c r="C28" t="s">
        <v>173</v>
      </c>
      <c r="D28" s="117" t="s">
        <v>142</v>
      </c>
      <c r="E28" s="74">
        <f>+SUMIFS(Data!$V:$V,Data!$E:$E,'T4 - OS2'!$A28,Data!$G:$G,'T4 - OS2'!$C28)</f>
        <v>28890.129831256778</v>
      </c>
      <c r="F28" s="74">
        <f>+SUMIFS(Data!$AD:$AD,Data!$E:$E,'T4 - OS2'!$A28,Data!$G:$G,'T4 - OS2'!$C28)</f>
        <v>0</v>
      </c>
      <c r="G28" s="74">
        <f>+SUMIFS(Data!$AL:$AL,Data!$E:$E,'T4 - OS2'!$A28,Data!$G:$G,'T4 - OS2'!$C28)</f>
        <v>0</v>
      </c>
      <c r="H28" s="74">
        <f>+SUMIFS(Data!$AT:$AT,Data!$E:$E,'T4 - OS2'!$A28,Data!$G:$G,'T4 - OS2'!$C28)</f>
        <v>0</v>
      </c>
      <c r="I28" s="74">
        <f>+SUMIFS(Data!$BB:$BB,Data!$E:$E,'T4 - OS2'!$A28,Data!$G:$G,'T4 - OS2'!$C28)</f>
        <v>0</v>
      </c>
      <c r="J28" s="127">
        <f t="shared" si="2"/>
        <v>28890.129831256778</v>
      </c>
    </row>
    <row r="29" spans="1:10" x14ac:dyDescent="0.3">
      <c r="A29" t="s">
        <v>183</v>
      </c>
      <c r="C29" t="s">
        <v>164</v>
      </c>
      <c r="D29" s="117" t="s">
        <v>143</v>
      </c>
      <c r="E29" s="74">
        <f>+SUMIFS(Data!$V:$V,Data!$E:$E,'T4 - OS2'!$A29,Data!$G:$G,'T4 - OS2'!$C29)</f>
        <v>37462.116960377149</v>
      </c>
      <c r="F29" s="74">
        <f>+SUMIFS(Data!$AD:$AD,Data!$E:$E,'T4 - OS2'!$A29,Data!$G:$G,'T4 - OS2'!$C29)</f>
        <v>72017.529090432901</v>
      </c>
      <c r="G29" s="74">
        <f>+SUMIFS(Data!$AL:$AL,Data!$E:$E,'T4 - OS2'!$A29,Data!$G:$G,'T4 - OS2'!$C29)</f>
        <v>61327.141093276463</v>
      </c>
      <c r="H29" s="74">
        <f>+SUMIFS(Data!$AT:$AT,Data!$E:$E,'T4 - OS2'!$A29,Data!$G:$G,'T4 - OS2'!$C29)</f>
        <v>62144.836307853489</v>
      </c>
      <c r="I29" s="74">
        <f>+SUMIFS(Data!$BB:$BB,Data!$E:$E,'T4 - OS2'!$A29,Data!$G:$G,'T4 - OS2'!$C29)</f>
        <v>53481.355509409972</v>
      </c>
      <c r="J29" s="127">
        <f t="shared" si="2"/>
        <v>286432.97896134999</v>
      </c>
    </row>
    <row r="30" spans="1:10" x14ac:dyDescent="0.3">
      <c r="D30" s="122" t="s">
        <v>39</v>
      </c>
      <c r="E30" s="123">
        <f>SUM(E31+E32+E33)</f>
        <v>79814.476372207951</v>
      </c>
      <c r="F30" s="123">
        <f>SUM(F31+F32+F33)</f>
        <v>130681.89882889962</v>
      </c>
      <c r="G30" s="123">
        <f>SUM(G31+G32+G33)</f>
        <v>103418.16096082612</v>
      </c>
      <c r="H30" s="123">
        <f>SUM(H31+H32+H33)</f>
        <v>139471.47070621466</v>
      </c>
      <c r="I30" s="123">
        <f>SUM(I31+I32+I33)</f>
        <v>110344.19552490741</v>
      </c>
      <c r="J30" s="124">
        <f t="shared" si="2"/>
        <v>563730.20239305578</v>
      </c>
    </row>
    <row r="31" spans="1:10" x14ac:dyDescent="0.3">
      <c r="A31" t="s">
        <v>183</v>
      </c>
      <c r="C31" t="s">
        <v>159</v>
      </c>
      <c r="D31" s="116" t="s">
        <v>144</v>
      </c>
      <c r="E31" s="74">
        <f>+SUMIFS(Data!$V:$V,Data!$E:$E,'T4 - OS2'!$A31,Data!$G:$G,'T4 - OS2'!$C31)</f>
        <v>2673.4762599618361</v>
      </c>
      <c r="F31" s="74">
        <f>+SUMIFS(Data!$AD:$AD,Data!$E:$E,'T4 - OS2'!$A31,Data!$G:$G,'T4 - OS2'!$C31)</f>
        <v>6757.4363003704129</v>
      </c>
      <c r="G31" s="74">
        <f>+SUMIFS(Data!$AL:$AL,Data!$E:$E,'T4 - OS2'!$A31,Data!$G:$G,'T4 - OS2'!$C31)</f>
        <v>6774.0318778763049</v>
      </c>
      <c r="H31" s="74">
        <f>+SUMIFS(Data!$AT:$AT,Data!$E:$E,'T4 - OS2'!$A31,Data!$G:$G,'T4 - OS2'!$C31)</f>
        <v>7354.2270176226293</v>
      </c>
      <c r="I31" s="74">
        <f>+SUMIFS(Data!$BB:$BB,Data!$E:$E,'T4 - OS2'!$A31,Data!$G:$G,'T4 - OS2'!$C31)</f>
        <v>2758.0034639128971</v>
      </c>
      <c r="J31" s="128">
        <f t="shared" si="2"/>
        <v>26317.17491974408</v>
      </c>
    </row>
    <row r="32" spans="1:10" x14ac:dyDescent="0.3">
      <c r="A32" t="s">
        <v>183</v>
      </c>
      <c r="C32" t="s">
        <v>188</v>
      </c>
      <c r="D32" s="116" t="s">
        <v>145</v>
      </c>
      <c r="E32" s="74">
        <f>+SUMIFS(Data!$V:$V,Data!$E:$E,'T4 - OS2'!$A32,Data!$G:$G,'T4 - OS2'!$C32)</f>
        <v>7214.1467429939767</v>
      </c>
      <c r="F32" s="74">
        <f>+SUMIFS(Data!$AD:$AD,Data!$E:$E,'T4 - OS2'!$A32,Data!$G:$G,'T4 - OS2'!$C32)</f>
        <v>7293.4728925805375</v>
      </c>
      <c r="G32" s="74">
        <f>+SUMIFS(Data!$AL:$AL,Data!$E:$E,'T4 - OS2'!$A32,Data!$G:$G,'T4 - OS2'!$C32)</f>
        <v>7803.2336775545327</v>
      </c>
      <c r="H32" s="74">
        <f>+SUMIFS(Data!$AT:$AT,Data!$E:$E,'T4 - OS2'!$A32,Data!$G:$G,'T4 - OS2'!$C32)</f>
        <v>7797.1327185991695</v>
      </c>
      <c r="I32" s="74">
        <f>+SUMIFS(Data!$BB:$BB,Data!$E:$E,'T4 - OS2'!$A32,Data!$G:$G,'T4 - OS2'!$C32)</f>
        <v>8031.0467001571469</v>
      </c>
      <c r="J32" s="128">
        <f t="shared" si="2"/>
        <v>38139.03273188536</v>
      </c>
    </row>
    <row r="33" spans="1:10" x14ac:dyDescent="0.3">
      <c r="A33" t="s">
        <v>183</v>
      </c>
      <c r="C33" t="s">
        <v>161</v>
      </c>
      <c r="D33" s="116" t="s">
        <v>143</v>
      </c>
      <c r="E33" s="74">
        <f>+SUMIFS(Data!$V:$V,Data!$E:$E,'T4 - OS2'!$A33,Data!$G:$G,'T4 - OS2'!$C33)</f>
        <v>69926.853369252131</v>
      </c>
      <c r="F33" s="74">
        <f>+SUMIFS(Data!$AD:$AD,Data!$E:$E,'T4 - OS2'!$A33,Data!$G:$G,'T4 - OS2'!$C33)</f>
        <v>116630.98963594867</v>
      </c>
      <c r="G33" s="74">
        <f>+SUMIFS(Data!$AL:$AL,Data!$E:$E,'T4 - OS2'!$A33,Data!$G:$G,'T4 - OS2'!$C33)</f>
        <v>88840.895405395277</v>
      </c>
      <c r="H33" s="74">
        <f>+SUMIFS(Data!$AT:$AT,Data!$E:$E,'T4 - OS2'!$A33,Data!$G:$G,'T4 - OS2'!$C33)</f>
        <v>124320.11096999288</v>
      </c>
      <c r="I33" s="74">
        <f>+SUMIFS(Data!$BB:$BB,Data!$E:$E,'T4 - OS2'!$A33,Data!$G:$G,'T4 - OS2'!$C33)</f>
        <v>99555.14536083737</v>
      </c>
      <c r="J33" s="128">
        <f t="shared" si="2"/>
        <v>499273.99474142632</v>
      </c>
    </row>
    <row r="34" spans="1:10" ht="16.2" x14ac:dyDescent="0.3">
      <c r="D34" s="122" t="s">
        <v>140</v>
      </c>
      <c r="E34" s="125">
        <f>SUM(E35+E36+E37+E38)</f>
        <v>126464.80417981815</v>
      </c>
      <c r="F34" s="125">
        <f>SUM(F35+F36+F37+F38)</f>
        <v>152273.91284521273</v>
      </c>
      <c r="G34" s="125">
        <f>SUM(G35+G36+G37+G38)</f>
        <v>147263.65777056909</v>
      </c>
      <c r="H34" s="125">
        <f>SUM(H35+H36+H37+H38)</f>
        <v>171131.13824368617</v>
      </c>
      <c r="I34" s="125">
        <f>SUM(I35+I36+I37+I38)</f>
        <v>171064.78643099673</v>
      </c>
      <c r="J34" s="126">
        <f t="shared" si="2"/>
        <v>768198.29947028286</v>
      </c>
    </row>
    <row r="35" spans="1:10" ht="16.2" x14ac:dyDescent="0.3">
      <c r="A35" t="s">
        <v>183</v>
      </c>
      <c r="C35" t="s">
        <v>155</v>
      </c>
      <c r="D35" s="117" t="s">
        <v>147</v>
      </c>
      <c r="E35" s="74">
        <f>+SUMIFS(Data!$V:$V,Data!$E:$E,'T4 - OS2'!$A35,Data!$G:$G,'T4 - OS2'!$C35)</f>
        <v>21447.752</v>
      </c>
      <c r="F35" s="74">
        <f>+SUMIFS(Data!$AD:$AD,Data!$E:$E,'T4 - OS2'!$A35,Data!$G:$G,'T4 - OS2'!$C35)</f>
        <v>21447.752</v>
      </c>
      <c r="G35" s="74">
        <f>+SUMIFS(Data!$AL:$AL,Data!$E:$E,'T4 - OS2'!$A35,Data!$G:$G,'T4 - OS2'!$C35)</f>
        <v>21447.752</v>
      </c>
      <c r="H35" s="74">
        <f>+SUMIFS(Data!$AT:$AT,Data!$E:$E,'T4 - OS2'!$A35,Data!$G:$G,'T4 - OS2'!$C35)</f>
        <v>21447.752</v>
      </c>
      <c r="I35" s="74">
        <f>+SUMIFS(Data!$BB:$BB,Data!$E:$E,'T4 - OS2'!$A35,Data!$G:$G,'T4 - OS2'!$C35)</f>
        <v>21447.752</v>
      </c>
      <c r="J35" s="128">
        <f t="shared" si="2"/>
        <v>107238.76000000001</v>
      </c>
    </row>
    <row r="36" spans="1:10" ht="16.2" x14ac:dyDescent="0.3">
      <c r="A36" t="s">
        <v>183</v>
      </c>
      <c r="C36" t="s">
        <v>191</v>
      </c>
      <c r="D36" s="118" t="s">
        <v>148</v>
      </c>
      <c r="E36" s="74">
        <f>+SUMIFS(Data!$V:$V,Data!$E:$E,'T4 - OS2'!$A36,Data!$G:$G,'T4 - OS2'!$C36)</f>
        <v>0</v>
      </c>
      <c r="F36" s="74">
        <f>+SUMIFS(Data!$AD:$AD,Data!$E:$E,'T4 - OS2'!$A36,Data!$G:$G,'T4 - OS2'!$C36)</f>
        <v>0</v>
      </c>
      <c r="G36" s="74">
        <f>+SUMIFS(Data!$AL:$AL,Data!$E:$E,'T4 - OS2'!$A36,Data!$G:$G,'T4 - OS2'!$C36)</f>
        <v>0</v>
      </c>
      <c r="H36" s="74">
        <f>+SUMIFS(Data!$AT:$AT,Data!$E:$E,'T4 - OS2'!$A36,Data!$G:$G,'T4 - OS2'!$C36)</f>
        <v>0</v>
      </c>
      <c r="I36" s="74">
        <f>+SUMIFS(Data!$BB:$BB,Data!$E:$E,'T4 - OS2'!$A36,Data!$G:$G,'T4 - OS2'!$C36)</f>
        <v>0</v>
      </c>
      <c r="J36" s="128">
        <f t="shared" si="2"/>
        <v>0</v>
      </c>
    </row>
    <row r="37" spans="1:10" ht="16.2" x14ac:dyDescent="0.3">
      <c r="A37" t="s">
        <v>183</v>
      </c>
      <c r="C37" t="s">
        <v>165</v>
      </c>
      <c r="D37" s="116" t="s">
        <v>149</v>
      </c>
      <c r="E37" s="74">
        <f>+SUMIFS(Data!$V:$V,Data!$E:$E,'T4 - OS2'!$A37,Data!$G:$G,'T4 - OS2'!$C37)</f>
        <v>68361.852179818161</v>
      </c>
      <c r="F37" s="74">
        <f>+SUMIFS(Data!$AD:$AD,Data!$E:$E,'T4 - OS2'!$A37,Data!$G:$G,'T4 - OS2'!$C37)</f>
        <v>94170.960845212714</v>
      </c>
      <c r="G37" s="74">
        <f>+SUMIFS(Data!$AL:$AL,Data!$E:$E,'T4 - OS2'!$A37,Data!$G:$G,'T4 - OS2'!$C37)</f>
        <v>89160.705770569068</v>
      </c>
      <c r="H37" s="74">
        <f>+SUMIFS(Data!$AT:$AT,Data!$E:$E,'T4 - OS2'!$A37,Data!$G:$G,'T4 - OS2'!$C37)</f>
        <v>113028.1862436862</v>
      </c>
      <c r="I37" s="74">
        <f>+SUMIFS(Data!$BB:$BB,Data!$E:$E,'T4 - OS2'!$A37,Data!$G:$G,'T4 - OS2'!$C37)</f>
        <v>112961.83443099675</v>
      </c>
      <c r="J37" s="128">
        <f t="shared" si="2"/>
        <v>477683.53947028291</v>
      </c>
    </row>
    <row r="38" spans="1:10" ht="15" thickBot="1" x14ac:dyDescent="0.35">
      <c r="A38" t="s">
        <v>183</v>
      </c>
      <c r="C38" t="s">
        <v>163</v>
      </c>
      <c r="D38" s="119" t="s">
        <v>146</v>
      </c>
      <c r="E38" s="74">
        <f>+SUMIFS(Data!$V:$V,Data!$E:$E,'T4 - OS2'!$A38,Data!$G:$G,'T4 - OS2'!$C38)</f>
        <v>36655.199999999997</v>
      </c>
      <c r="F38" s="74">
        <f>+SUMIFS(Data!$AD:$AD,Data!$E:$E,'T4 - OS2'!$A38,Data!$G:$G,'T4 - OS2'!$C38)</f>
        <v>36655.199999999997</v>
      </c>
      <c r="G38" s="74">
        <f>+SUMIFS(Data!$AL:$AL,Data!$E:$E,'T4 - OS2'!$A38,Data!$G:$G,'T4 - OS2'!$C38)</f>
        <v>36655.199999999997</v>
      </c>
      <c r="H38" s="74">
        <f>+SUMIFS(Data!$AT:$AT,Data!$E:$E,'T4 - OS2'!$A38,Data!$G:$G,'T4 - OS2'!$C38)</f>
        <v>36655.199999999997</v>
      </c>
      <c r="I38" s="74">
        <f>+SUMIFS(Data!$BB:$BB,Data!$E:$E,'T4 - OS2'!$A38,Data!$G:$G,'T4 - OS2'!$C38)</f>
        <v>36655.199999999997</v>
      </c>
      <c r="J38" s="129">
        <f t="shared" si="2"/>
        <v>183276</v>
      </c>
    </row>
    <row r="39" spans="1:10" ht="15" x14ac:dyDescent="0.3">
      <c r="D39" s="19" t="s">
        <v>12</v>
      </c>
    </row>
    <row r="40" spans="1:10" ht="5.0999999999999996" customHeight="1" x14ac:dyDescent="0.3"/>
  </sheetData>
  <mergeCells count="4">
    <mergeCell ref="D2:J2"/>
    <mergeCell ref="D3:J3"/>
    <mergeCell ref="D4:J4"/>
    <mergeCell ref="D24:D25"/>
  </mergeCells>
  <pageMargins left="0.7" right="0.7" top="0.75" bottom="0.75" header="0.3" footer="0.3"/>
  <pageSetup paperSize="9" scale="6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B678F19F539CE49847DE9E3B62879E7" ma:contentTypeVersion="13" ma:contentTypeDescription="Crée un document." ma:contentTypeScope="" ma:versionID="bd7b348d57855498180cb70bb9c377c4">
  <xsd:schema xmlns:xsd="http://www.w3.org/2001/XMLSchema" xmlns:xs="http://www.w3.org/2001/XMLSchema" xmlns:p="http://schemas.microsoft.com/office/2006/metadata/properties" xmlns:ns2="3bccc5ac-3c19-4df1-a560-280e404d7c72" xmlns:ns3="fc7ef976-d59a-400c-84b8-b2038e32bcb1" targetNamespace="http://schemas.microsoft.com/office/2006/metadata/properties" ma:root="true" ma:fieldsID="bcc9740ba5bd2366a4e4439aebff2ab1" ns2:_="" ns3:_="">
    <xsd:import namespace="3bccc5ac-3c19-4df1-a560-280e404d7c72"/>
    <xsd:import namespace="fc7ef976-d59a-400c-84b8-b2038e32bcb1"/>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ccc5ac-3c19-4df1-a560-280e404d7c7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c7ef976-d59a-400c-84b8-b2038e32bcb1" elementFormDefault="qualified">
    <xsd:import namespace="http://schemas.microsoft.com/office/2006/documentManagement/types"/>
    <xsd:import namespace="http://schemas.microsoft.com/office/infopath/2007/PartnerControls"/>
    <xsd:element name="SharedWithUsers" ma:index="11"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3C199A-F5B7-4E23-B4A5-3FA0B8985425}">
  <ds:schemaRefs>
    <ds:schemaRef ds:uri="http://schemas.microsoft.com/sharepoint/v3/contenttype/forms"/>
  </ds:schemaRefs>
</ds:datastoreItem>
</file>

<file path=customXml/itemProps2.xml><?xml version="1.0" encoding="utf-8"?>
<ds:datastoreItem xmlns:ds="http://schemas.openxmlformats.org/officeDocument/2006/customXml" ds:itemID="{B2489333-5BC6-4F7B-BBDC-0EE5477BE22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706EE29-CADE-4AA7-8F21-611517EBFD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ccc5ac-3c19-4df1-a560-280e404d7c72"/>
    <ds:schemaRef ds:uri="fc7ef976-d59a-400c-84b8-b2038e32bc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20</vt:i4>
      </vt:variant>
    </vt:vector>
  </HeadingPairs>
  <TitlesOfParts>
    <vt:vector size="20" baseType="lpstr">
      <vt:lpstr>0 - Calcul du Subside</vt:lpstr>
      <vt:lpstr>Data</vt:lpstr>
      <vt:lpstr>I</vt:lpstr>
      <vt:lpstr>T1 - Synthèse</vt:lpstr>
      <vt:lpstr>Contrôle</vt:lpstr>
      <vt:lpstr>T2 - CG</vt:lpstr>
      <vt:lpstr>T3 - CA</vt:lpstr>
      <vt:lpstr>T4 - OS1</vt:lpstr>
      <vt:lpstr>T4 - OS2</vt:lpstr>
      <vt:lpstr>T4 - OS3</vt:lpstr>
      <vt:lpstr>T4 - OS4</vt:lpstr>
      <vt:lpstr>T4 - OS5</vt:lpstr>
      <vt:lpstr>T4 - OS6</vt:lpstr>
      <vt:lpstr>T4 - OS7</vt:lpstr>
      <vt:lpstr>T4 - OS8</vt:lpstr>
      <vt:lpstr>T4 - OS9</vt:lpstr>
      <vt:lpstr>T4 - OS10</vt:lpstr>
      <vt:lpstr>T4.2 - Région-Pays</vt:lpstr>
      <vt:lpstr>T4.3 - OutcomePgCommun</vt:lpstr>
      <vt:lpstr>T5 - Synthèse PG Commun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Aubry</dc:creator>
  <cp:lastModifiedBy>Najla Mulhondi</cp:lastModifiedBy>
  <dcterms:created xsi:type="dcterms:W3CDTF">2020-06-26T12:31:43Z</dcterms:created>
  <dcterms:modified xsi:type="dcterms:W3CDTF">2022-04-26T10:41:56Z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0x0101004B678F19F539CE49847DE9E3B62879E7</vt:lpwstr>
  </property>
</Properties>
</file>