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defaultThemeVersion="166925"/>
  <mc:AlternateContent xmlns:mc="http://schemas.openxmlformats.org/markup-compatibility/2006">
    <mc:Choice Requires="x15">
      <x15ac:absPath xmlns:x15ac="http://schemas.microsoft.com/office/spreadsheetml/2010/11/ac" url="/Users/josewabo/Documents/Jose/Benin/"/>
    </mc:Choice>
  </mc:AlternateContent>
  <xr:revisionPtr revIDLastSave="4" documentId="8_{9559B032-DB29-574E-BB23-D90BBFE644DF}" xr6:coauthVersionLast="47" xr6:coauthVersionMax="47" xr10:uidLastSave="{6398BDC7-E4EE-4D0B-B48D-04077DE211E5}"/>
  <bookViews>
    <workbookView xWindow="540" yWindow="500" windowWidth="20740" windowHeight="11160" firstSheet="3" xr2:uid="{97129D37-E45E-9448-AF99-49D27EEA1954}"/>
  </bookViews>
  <sheets>
    <sheet name="BUDGET_RESUME_PNUD-BENIN" sheetId="5" r:id="rId1"/>
    <sheet name="BUDGET_PNUD_BENIN" sheetId="1" r:id="rId2"/>
    <sheet name="PLANFIN_PNUD_BENIN" sheetId="2" r:id="rId3"/>
    <sheet name="DIRECT_PROJECT_COST"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4" l="1"/>
  <c r="D12" i="4"/>
  <c r="D11" i="4"/>
  <c r="K8" i="4"/>
  <c r="F8" i="4"/>
  <c r="J7" i="4"/>
  <c r="I7" i="4"/>
  <c r="H7" i="4"/>
  <c r="E7" i="4"/>
  <c r="D7" i="4"/>
  <c r="C7" i="4"/>
  <c r="E27" i="5"/>
  <c r="E26" i="5"/>
  <c r="E25" i="5"/>
  <c r="E23" i="5"/>
  <c r="I23" i="5" s="1"/>
  <c r="E22" i="5"/>
  <c r="E21" i="5"/>
  <c r="I21" i="5" s="1"/>
  <c r="G20" i="5"/>
  <c r="E20" i="5"/>
  <c r="D20" i="5"/>
  <c r="C20" i="5"/>
  <c r="B20" i="5"/>
  <c r="E19" i="5"/>
  <c r="E18" i="5"/>
  <c r="G18" i="5" s="1"/>
  <c r="G16" i="5" s="1"/>
  <c r="E17" i="5"/>
  <c r="I16" i="5"/>
  <c r="D16" i="5"/>
  <c r="C16" i="5"/>
  <c r="B16" i="5"/>
  <c r="E15" i="5"/>
  <c r="E14" i="5"/>
  <c r="E13" i="5"/>
  <c r="E12" i="5"/>
  <c r="I11" i="5"/>
  <c r="G11" i="5"/>
  <c r="D11" i="5"/>
  <c r="C11" i="5"/>
  <c r="C24" i="5" s="1"/>
  <c r="C28" i="5" s="1"/>
  <c r="B11" i="5"/>
  <c r="E10" i="5"/>
  <c r="G10" i="5" s="1"/>
  <c r="E9" i="5"/>
  <c r="G9" i="5" s="1"/>
  <c r="E8" i="5"/>
  <c r="D8" i="5"/>
  <c r="C8" i="5"/>
  <c r="B8" i="5"/>
  <c r="E7" i="5"/>
  <c r="E6" i="5"/>
  <c r="E5" i="5"/>
  <c r="D4" i="5"/>
  <c r="C4" i="5"/>
  <c r="B4" i="5"/>
  <c r="K6" i="4"/>
  <c r="L6" i="4" s="1"/>
  <c r="K5" i="4"/>
  <c r="K4" i="4"/>
  <c r="L4" i="4" s="1"/>
  <c r="F7" i="4"/>
  <c r="F6" i="4" s="1"/>
  <c r="G6" i="4" s="1"/>
  <c r="I27" i="1"/>
  <c r="I26" i="1"/>
  <c r="I25" i="1"/>
  <c r="F25" i="1"/>
  <c r="L9" i="2"/>
  <c r="D9" i="2"/>
  <c r="M7" i="2"/>
  <c r="B11" i="2"/>
  <c r="K11" i="2"/>
  <c r="L13" i="2"/>
  <c r="K13" i="2" s="1"/>
  <c r="H13" i="2"/>
  <c r="E13" i="2"/>
  <c r="B13" i="2"/>
  <c r="F27" i="1"/>
  <c r="F26" i="1"/>
  <c r="H20" i="1"/>
  <c r="J16" i="1"/>
  <c r="F18" i="1"/>
  <c r="H18" i="1" s="1"/>
  <c r="H16" i="1" s="1"/>
  <c r="F17" i="1"/>
  <c r="F19" i="1"/>
  <c r="M8" i="2"/>
  <c r="H11" i="1"/>
  <c r="H12" i="2"/>
  <c r="E12" i="2"/>
  <c r="B12" i="2"/>
  <c r="L5" i="4" l="1"/>
  <c r="F4" i="4"/>
  <c r="F5" i="4"/>
  <c r="E4" i="5"/>
  <c r="E16" i="5"/>
  <c r="B24" i="5"/>
  <c r="B28" i="5" s="1"/>
  <c r="D24" i="5"/>
  <c r="D28" i="5" s="1"/>
  <c r="E11" i="5"/>
  <c r="I20" i="5"/>
  <c r="I24" i="5" s="1"/>
  <c r="I28" i="5" s="1"/>
  <c r="G8" i="5"/>
  <c r="G24" i="5" s="1"/>
  <c r="O29" i="2"/>
  <c r="J11" i="1"/>
  <c r="G5" i="4" l="1"/>
  <c r="G4" i="4"/>
  <c r="E24" i="5"/>
  <c r="E28" i="5" s="1"/>
  <c r="H26" i="5"/>
  <c r="G28" i="5"/>
  <c r="H25" i="5"/>
  <c r="H27" i="5"/>
  <c r="F8" i="5"/>
  <c r="F11" i="5"/>
  <c r="F20" i="5"/>
  <c r="F4" i="5"/>
  <c r="F16" i="5"/>
  <c r="F23" i="1" l="1"/>
  <c r="J23" i="1" s="1"/>
  <c r="F22" i="1"/>
  <c r="F21" i="1"/>
  <c r="J21" i="1" s="1"/>
  <c r="F15" i="1"/>
  <c r="F14" i="1"/>
  <c r="F13" i="1"/>
  <c r="F12" i="1"/>
  <c r="F10" i="1"/>
  <c r="H10" i="1" s="1"/>
  <c r="F9" i="1"/>
  <c r="H9" i="1" s="1"/>
  <c r="E4" i="1"/>
  <c r="M12" i="2"/>
  <c r="K12" i="2" s="1"/>
  <c r="H9" i="2"/>
  <c r="H8" i="2"/>
  <c r="H7" i="2"/>
  <c r="H6" i="2"/>
  <c r="H5" i="2"/>
  <c r="E5" i="2"/>
  <c r="E6" i="2"/>
  <c r="E7" i="2"/>
  <c r="E8" i="2"/>
  <c r="E9" i="2"/>
  <c r="B5" i="2"/>
  <c r="B6" i="2"/>
  <c r="B8" i="2"/>
  <c r="J10" i="2"/>
  <c r="I10" i="2"/>
  <c r="G10" i="2"/>
  <c r="F10" i="2"/>
  <c r="D10" i="2"/>
  <c r="C10" i="2"/>
  <c r="M9" i="2"/>
  <c r="L8" i="2"/>
  <c r="L7" i="2"/>
  <c r="M6" i="2"/>
  <c r="L6" i="2"/>
  <c r="M5" i="2"/>
  <c r="L5" i="2"/>
  <c r="E20" i="1"/>
  <c r="D20" i="1"/>
  <c r="C20" i="1"/>
  <c r="E16" i="1"/>
  <c r="D16" i="1"/>
  <c r="C16" i="1"/>
  <c r="E11" i="1"/>
  <c r="D11" i="1"/>
  <c r="C11" i="1"/>
  <c r="E8" i="1"/>
  <c r="D8" i="1"/>
  <c r="C8" i="1"/>
  <c r="F7" i="1"/>
  <c r="F6" i="1"/>
  <c r="F5" i="1"/>
  <c r="D4" i="1"/>
  <c r="C4" i="1"/>
  <c r="V14" i="1"/>
  <c r="V12" i="1"/>
  <c r="V15" i="1" s="1"/>
  <c r="T12" i="1"/>
  <c r="T6" i="1"/>
  <c r="B10" i="2" l="1"/>
  <c r="F11" i="1"/>
  <c r="F14" i="2"/>
  <c r="E15" i="2" s="1"/>
  <c r="I14" i="2"/>
  <c r="K22" i="1"/>
  <c r="K21" i="1" s="1"/>
  <c r="F16" i="1"/>
  <c r="B14" i="2"/>
  <c r="J14" i="2"/>
  <c r="C14" i="2"/>
  <c r="M10" i="2"/>
  <c r="G14" i="2"/>
  <c r="F20" i="1"/>
  <c r="J20" i="1" s="1"/>
  <c r="D24" i="1"/>
  <c r="D28" i="1" s="1"/>
  <c r="F8" i="1"/>
  <c r="H8" i="1" s="1"/>
  <c r="H24" i="1" s="1"/>
  <c r="H28" i="1" s="1"/>
  <c r="E24" i="1"/>
  <c r="E28" i="1" s="1"/>
  <c r="H10" i="2"/>
  <c r="K5" i="2"/>
  <c r="K6" i="2"/>
  <c r="E10" i="2"/>
  <c r="K8" i="2"/>
  <c r="L10" i="2"/>
  <c r="C24" i="1"/>
  <c r="C28" i="1" s="1"/>
  <c r="F4" i="1"/>
  <c r="V13" i="1"/>
  <c r="V16" i="1" s="1"/>
  <c r="H15" i="2" l="1"/>
  <c r="H14" i="2"/>
  <c r="E14" i="2"/>
  <c r="J24" i="1"/>
  <c r="J28" i="1" s="1"/>
  <c r="F24" i="1"/>
  <c r="F28" i="1" s="1"/>
  <c r="K10" i="2"/>
  <c r="K14" i="2" l="1"/>
  <c r="G16" i="1"/>
  <c r="G4" i="1"/>
  <c r="G8" i="1"/>
  <c r="G11" i="1"/>
  <c r="G20" i="1"/>
  <c r="D14" i="2" l="1"/>
  <c r="B15" i="2" s="1"/>
  <c r="L14" i="2" l="1"/>
  <c r="M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Dohogne Jean-Jacques - Belgium - The Hague</author>
  </authors>
  <commentList>
    <comment ref="B3" authorId="0" shapeId="0" xr:uid="{823801DB-4850-4AEA-88FA-DA373FF16CDA}">
      <text>
        <r>
          <rPr>
            <b/>
            <sz val="9"/>
            <color indexed="81"/>
            <rFont val="Tahoma"/>
            <family val="2"/>
          </rPr>
          <t>Dohogne Jean-Jacques - Belgium - The Hague:</t>
        </r>
        <r>
          <rPr>
            <sz val="9"/>
            <color indexed="81"/>
            <rFont val="Tahoma"/>
            <family val="2"/>
          </rPr>
          <t xml:space="preserve">
Oct 22 - Dec 23</t>
        </r>
      </text>
    </comment>
    <comment ref="C3" authorId="0" shapeId="0" xr:uid="{82B6A263-EAF8-4034-B083-A7B35CF50100}">
      <text>
        <r>
          <rPr>
            <b/>
            <sz val="9"/>
            <color indexed="81"/>
            <rFont val="Tahoma"/>
            <family val="2"/>
          </rPr>
          <t>Dohogne Jean-Jacques - Belgium - The Hague:</t>
        </r>
        <r>
          <rPr>
            <sz val="9"/>
            <color indexed="81"/>
            <rFont val="Tahoma"/>
            <family val="2"/>
          </rPr>
          <t xml:space="preserve">
Jan 24 - Dec 24</t>
        </r>
      </text>
    </comment>
    <comment ref="D3" authorId="0" shapeId="0" xr:uid="{4D7A1BD6-238A-4A13-B2DF-6D90D5C23124}">
      <text>
        <r>
          <rPr>
            <b/>
            <sz val="9"/>
            <color indexed="81"/>
            <rFont val="Tahoma"/>
            <family val="2"/>
          </rPr>
          <t>Dohogne Jean-Jacques - Belgium - The Hague:</t>
        </r>
        <r>
          <rPr>
            <sz val="9"/>
            <color indexed="81"/>
            <rFont val="Tahoma"/>
            <family val="2"/>
          </rPr>
          <t xml:space="preserve">
Jan 25-Dec 25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Dohogne Jean-Jacques - Belgium - The Hague</author>
  </authors>
  <commentList>
    <comment ref="C3" authorId="0" shapeId="0" xr:uid="{741B6472-2316-482B-8995-957C90B73FCB}">
      <text>
        <r>
          <rPr>
            <b/>
            <sz val="9"/>
            <color indexed="81"/>
            <rFont val="Tahoma"/>
            <family val="2"/>
          </rPr>
          <t>Dohogne Jean-Jacques - Belgium - The Hague:</t>
        </r>
        <r>
          <rPr>
            <sz val="9"/>
            <color indexed="81"/>
            <rFont val="Tahoma"/>
            <family val="2"/>
          </rPr>
          <t xml:space="preserve">
Oct 22 - Dec 23</t>
        </r>
      </text>
    </comment>
    <comment ref="D3" authorId="0" shapeId="0" xr:uid="{B65761BF-CF01-4B1E-A2FD-F9E31B98CED9}">
      <text>
        <r>
          <rPr>
            <b/>
            <sz val="9"/>
            <color indexed="81"/>
            <rFont val="Tahoma"/>
            <family val="2"/>
          </rPr>
          <t>Dohogne Jean-Jacques - Belgium - The Hague:</t>
        </r>
        <r>
          <rPr>
            <sz val="9"/>
            <color indexed="81"/>
            <rFont val="Tahoma"/>
            <family val="2"/>
          </rPr>
          <t xml:space="preserve">
Jan 24 - Dec 24</t>
        </r>
      </text>
    </comment>
    <comment ref="E3" authorId="0" shapeId="0" xr:uid="{9AC368E2-117E-4B94-B559-C6C8899679BB}">
      <text>
        <r>
          <rPr>
            <b/>
            <sz val="9"/>
            <color indexed="81"/>
            <rFont val="Tahoma"/>
            <family val="2"/>
          </rPr>
          <t>Dohogne Jean-Jacques - Belgium - The Hague:</t>
        </r>
        <r>
          <rPr>
            <sz val="9"/>
            <color indexed="81"/>
            <rFont val="Tahoma"/>
            <family val="2"/>
          </rPr>
          <t xml:space="preserve">
Jan 25-Dec 25</t>
        </r>
      </text>
    </comment>
  </commentList>
</comments>
</file>

<file path=xl/sharedStrings.xml><?xml version="1.0" encoding="utf-8"?>
<sst xmlns="http://schemas.openxmlformats.org/spreadsheetml/2006/main" count="154" uniqueCount="81">
  <si>
    <t>RESUME BUDGET - PNUD BENIN - FINANCEMENT CLIMATIQUE - PROJET 2RCAZF</t>
  </si>
  <si>
    <t>ACTIVITES</t>
  </si>
  <si>
    <t>Budget en Euros</t>
  </si>
  <si>
    <t xml:space="preserve">Année 1 </t>
  </si>
  <si>
    <t>Année 2</t>
  </si>
  <si>
    <t>Année 3</t>
  </si>
  <si>
    <t>TOTAL</t>
  </si>
  <si>
    <t>%</t>
  </si>
  <si>
    <t xml:space="preserve">Belgique </t>
  </si>
  <si>
    <t>PNUD</t>
  </si>
  <si>
    <t>Produit /Résultat N°1 : Les acteurs institutionnels et les communautés à la base accèdent à des renforcements de capacités en matière de stratégies d’adaptation et de résilience aux Changements Climatiques.</t>
  </si>
  <si>
    <t>Développer une stratégie d’(in)formation des acteurs institutionnels et les structures d’accompagnement sur leurs rôles et responsabilités dans la mise en œuvre du Projet ;</t>
  </si>
  <si>
    <t xml:space="preserve">Développer un programme de renforcement des capacités des groupes cibles basé sur la résilience des  des exploitations agricole sintégrés et la gestion des cluster ; </t>
  </si>
  <si>
    <t>Transférer les paquets technologiques aux bénéficiaires via des formations pratiques, sensibilisations et autres appuis techniques.</t>
  </si>
  <si>
    <t xml:space="preserve">Produit/Résultat N°2 : Les communautés bénéficiaires disposent d’infrastructures sociocommunautaires de résilience aux changements climatiques dans les secteurs agricoles, et des ressources en eaux (GIRE) leur facilitant la mise en œuvre des stratégies d’adaptation, de résilience et d’atténuation aux changements climatiques </t>
  </si>
  <si>
    <t>Mettre en place des infrastructures socio-économiques fonctionnelles e résilientes par la construction des magasins de stockages, de retenues d’eau, de puits pour abrouvoir, pistes de désenclavement, puits pastoraux</t>
  </si>
  <si>
    <t>Assurer la gestion, la protection et la pérennisation des infrastructures mises en place avec l’implication active de toutes les parties prenantes.</t>
  </si>
  <si>
    <t>Produit/Résultat N° 3 : Les jeunes et femmes des communes cibles ont amélioré leur revenu par le biais du d’activités génértrices de revenu facilitée par les infrastructures mises en place</t>
  </si>
  <si>
    <t>Mettre en place des modèles intégrés de production (appui en équipements de transformation,  l’accès à l’eau, l’alimentation en énergie solaire, etc.) basé sur les chaînes de valeur ;</t>
  </si>
  <si>
    <t>Accompagner le fonctionnement des modèles intégrés de production à travers la valorisation des sous-produits, la mise à disposition des semences à cycles et résilientes et la recherche continue (Acclab) ;</t>
  </si>
  <si>
    <t>Dynamiser les chaînes de valeur à travers la certification des process de production et transformation, la recherche et la fidélisation aux marchés ;</t>
  </si>
  <si>
    <t>Faciliter la mise en place des mesures d’accompagnement pour l’accès des entrepises au financement agricole (garantie et crédit), etc.</t>
  </si>
  <si>
    <t>Produit/Résultat N°4 : Les clusters positonnés sur l’intégration agriculture - élevage sont renforcés en vue de l’augmentation de la production et pour faciliter la mise en marché de leurs productions</t>
  </si>
  <si>
    <t>Diagnostiquer et dynamiser les clusters existants positionnés sur les filières à promouvoir dans les communes d’intervention ;</t>
  </si>
  <si>
    <t>Renforcer la cohésion et la performance des clusters à travers la mise à disposition des intrants, des équipements et le financement ;</t>
  </si>
  <si>
    <t>Assurer la mise en relation des clusters avec les marchés potentiels frontaliers ou non frontaliers (marchés institutionnels et autres).</t>
  </si>
  <si>
    <t>Produit/Résultat 5 : La gestion du Projet est assurée</t>
  </si>
  <si>
    <t>Assurer la coordination du Projet à travers la gestion axée sur les résultats, leadership national, local et communautaire, responsabilisation et la redevabilité (rapportage, Rapport aux donnateur et au gouvernement, audits, spot check,  évaluation, vérification en tant que de besoin, respect du standards social et environnemental, gestion des risques, capitalisation et stratégie de sortie de projet etc.);</t>
  </si>
  <si>
    <t>Veiller au maintien de la pertinence des activités, à la cohérence, à la synergie, à l’efficacité, l’efficience, la durabilité /viabilité (Planification opérationnelle avec intégration du genre, gestion des sensibilités et sécurité)</t>
  </si>
  <si>
    <t>Communiquer pour la visibilité des résultats du Projet par les donateurs, le Gouvernement, les bénéficiaires)</t>
  </si>
  <si>
    <t>Total des activités et produits</t>
  </si>
  <si>
    <t>Coordinator Levy</t>
  </si>
  <si>
    <t>GMS</t>
  </si>
  <si>
    <t>DPC</t>
  </si>
  <si>
    <t xml:space="preserve"> BUDGET - PNUD BENIN - FINANCEMENT CLIMATIQUE - PROJET 2RCAZF</t>
  </si>
  <si>
    <t>Produit 1 :</t>
  </si>
  <si>
    <t>60 000</t>
  </si>
  <si>
    <t>300 000</t>
  </si>
  <si>
    <t>200 000</t>
  </si>
  <si>
    <t>100 000</t>
  </si>
  <si>
    <t>660 000</t>
  </si>
  <si>
    <t>Produit 2 :</t>
  </si>
  <si>
    <t>250 000</t>
  </si>
  <si>
    <t>1 400 000</t>
  </si>
  <si>
    <t>600 000</t>
  </si>
  <si>
    <t>150 000</t>
  </si>
  <si>
    <t>2 600 000</t>
  </si>
  <si>
    <t>Produit 3 :</t>
  </si>
  <si>
    <t>140 000</t>
  </si>
  <si>
    <t>590 000</t>
  </si>
  <si>
    <t>Produit 4 :</t>
  </si>
  <si>
    <t>50 000</t>
  </si>
  <si>
    <t>100 000</t>
  </si>
  <si>
    <t>550 000</t>
  </si>
  <si>
    <t>500 000</t>
  </si>
  <si>
    <t>2 000 000</t>
  </si>
  <si>
    <t>1 050 000</t>
  </si>
  <si>
    <t>450 000</t>
  </si>
  <si>
    <t>4 400 000</t>
  </si>
  <si>
    <t>400 000</t>
  </si>
  <si>
    <t>COOP</t>
  </si>
  <si>
    <t>PLANIFICATION FINANCIERE -  PNUD BENIN - FINANCEMENT CLIMATIQUE - PROJET 2RCAZF</t>
  </si>
  <si>
    <t>PLAN DE DECAISSEMENT</t>
  </si>
  <si>
    <t>Année 1 (Oct. 22 - Déc. 23)</t>
  </si>
  <si>
    <t>Année 2 (Jan. 24 - Déc. 24)</t>
  </si>
  <si>
    <t>Année 3 (Jan. 25 - Déc. 25)</t>
  </si>
  <si>
    <t>Total Globale</t>
  </si>
  <si>
    <t>Total</t>
  </si>
  <si>
    <t>BE+PNUD</t>
  </si>
  <si>
    <t>BE</t>
  </si>
  <si>
    <t>Coordination Levy</t>
  </si>
  <si>
    <t>DIRECT PROJECT COSTS - PNUD - BENIN - PROJET 2RCAZF</t>
  </si>
  <si>
    <t>BE-BUDGET</t>
  </si>
  <si>
    <t>UNDP BUDGET</t>
  </si>
  <si>
    <t>Year 1</t>
  </si>
  <si>
    <t>Year 2</t>
  </si>
  <si>
    <t>Year 3</t>
  </si>
  <si>
    <t>Team Leader</t>
  </si>
  <si>
    <t>Programme officer</t>
  </si>
  <si>
    <t>Programme Associate</t>
  </si>
  <si>
    <t>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</si>
</sst>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rgb="FFFF0000"/>
      <name val="Calibri"/>
      <family val="2"/>
      <scheme val="minor"/>
    </font>
    <font>
      <sz val="9"/>
      <color indexed="81"/>
      <name val="Tahoma"/>
      <family val="2"/>
    </font>
    <font>
      <b/>
      <sz val="9"/>
      <color indexed="81"/>
      <name val="Tahoma"/>
      <family val="2"/>
    </font>
    <font>
      <b/>
      <sz val="10"/>
      <color theme="1"/>
      <name val="Calibri"/>
      <family val="2"/>
      <scheme val="minor"/>
    </font>
    <font>
      <sz val="10"/>
      <color theme="1"/>
      <name val="Calibri"/>
      <family val="2"/>
      <scheme val="minor"/>
    </font>
    <font>
      <b/>
      <sz val="10"/>
      <name val="Calibri"/>
      <family val="2"/>
      <scheme val="minor"/>
    </font>
    <font>
      <sz val="8"/>
      <name val="Calibri"/>
      <family val="2"/>
      <scheme val="minor"/>
    </font>
    <font>
      <i/>
      <sz val="10"/>
      <color theme="1"/>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74">
    <xf numFmtId="0" fontId="0" fillId="0" borderId="0" xfId="0"/>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vertical="center" wrapText="1"/>
    </xf>
    <xf numFmtId="3" fontId="0" fillId="0" borderId="0" xfId="0" applyNumberFormat="1"/>
    <xf numFmtId="3" fontId="4" fillId="0" borderId="0" xfId="0" applyNumberFormat="1" applyFont="1"/>
    <xf numFmtId="3" fontId="5" fillId="0" borderId="0" xfId="0" applyNumberFormat="1" applyFont="1"/>
    <xf numFmtId="3" fontId="4" fillId="6" borderId="0" xfId="0" applyNumberFormat="1" applyFont="1" applyFill="1"/>
    <xf numFmtId="4" fontId="0" fillId="0" borderId="0" xfId="0" applyNumberFormat="1"/>
    <xf numFmtId="0" fontId="0" fillId="6" borderId="0" xfId="0" applyFill="1"/>
    <xf numFmtId="3" fontId="0" fillId="6" borderId="0" xfId="0" applyNumberFormat="1" applyFill="1"/>
    <xf numFmtId="3" fontId="0" fillId="0" borderId="0" xfId="0" applyNumberFormat="1" applyAlignment="1">
      <alignment vertical="center"/>
    </xf>
    <xf numFmtId="0" fontId="0" fillId="0" borderId="0" xfId="0" applyAlignment="1">
      <alignment vertical="center"/>
    </xf>
    <xf numFmtId="3" fontId="1" fillId="0" borderId="0" xfId="0" applyNumberFormat="1" applyFont="1" applyAlignment="1">
      <alignment wrapText="1"/>
    </xf>
    <xf numFmtId="3" fontId="8" fillId="3" borderId="0" xfId="0" applyNumberFormat="1" applyFont="1" applyFill="1" applyAlignment="1">
      <alignment wrapText="1"/>
    </xf>
    <xf numFmtId="3" fontId="10" fillId="3" borderId="0" xfId="0" applyNumberFormat="1" applyFont="1" applyFill="1" applyAlignment="1">
      <alignment wrapText="1"/>
    </xf>
    <xf numFmtId="3" fontId="8" fillId="4" borderId="0" xfId="0" applyNumberFormat="1" applyFont="1" applyFill="1"/>
    <xf numFmtId="3" fontId="8" fillId="6" borderId="0" xfId="0" applyNumberFormat="1" applyFont="1" applyFill="1"/>
    <xf numFmtId="0" fontId="8" fillId="0" borderId="0" xfId="0" applyFont="1"/>
    <xf numFmtId="3" fontId="8" fillId="0" borderId="0" xfId="0" applyNumberFormat="1" applyFont="1"/>
    <xf numFmtId="3" fontId="8" fillId="5" borderId="0" xfId="0" applyNumberFormat="1" applyFont="1" applyFill="1"/>
    <xf numFmtId="3" fontId="8" fillId="3" borderId="5" xfId="0" applyNumberFormat="1" applyFont="1" applyFill="1" applyBorder="1" applyAlignment="1">
      <alignment wrapText="1"/>
    </xf>
    <xf numFmtId="3" fontId="8" fillId="4" borderId="5" xfId="0" applyNumberFormat="1" applyFont="1" applyFill="1" applyBorder="1"/>
    <xf numFmtId="3" fontId="8" fillId="6" borderId="5" xfId="0" applyNumberFormat="1" applyFont="1" applyFill="1" applyBorder="1"/>
    <xf numFmtId="3" fontId="8" fillId="5" borderId="3" xfId="0" applyNumberFormat="1" applyFont="1" applyFill="1" applyBorder="1"/>
    <xf numFmtId="0" fontId="8" fillId="0" borderId="5" xfId="0" applyFont="1" applyBorder="1"/>
    <xf numFmtId="3" fontId="8" fillId="0" borderId="5" xfId="0" applyNumberFormat="1" applyFont="1" applyBorder="1"/>
    <xf numFmtId="3" fontId="8" fillId="3" borderId="5" xfId="0" applyNumberFormat="1" applyFont="1" applyFill="1" applyBorder="1"/>
    <xf numFmtId="0" fontId="8" fillId="3" borderId="6" xfId="0" applyFont="1" applyFill="1" applyBorder="1" applyAlignment="1">
      <alignment vertical="center" wrapText="1"/>
    </xf>
    <xf numFmtId="0" fontId="8" fillId="3" borderId="6"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8" fillId="4" borderId="17" xfId="0" applyFont="1" applyFill="1" applyBorder="1" applyAlignment="1">
      <alignment vertical="center" wrapText="1"/>
    </xf>
    <xf numFmtId="0" fontId="8" fillId="0" borderId="18" xfId="0" applyFont="1" applyBorder="1" applyAlignment="1">
      <alignment vertical="center" wrapText="1"/>
    </xf>
    <xf numFmtId="0" fontId="8" fillId="5" borderId="19" xfId="0" applyFont="1" applyFill="1" applyBorder="1" applyAlignment="1">
      <alignment vertical="center" wrapText="1"/>
    </xf>
    <xf numFmtId="0" fontId="3" fillId="2" borderId="0" xfId="0" applyFont="1" applyFill="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6" xfId="0" applyFont="1" applyFill="1" applyBorder="1" applyAlignment="1">
      <alignment horizontal="center" vertical="center"/>
    </xf>
    <xf numFmtId="3" fontId="8" fillId="3" borderId="21" xfId="0" applyNumberFormat="1" applyFont="1" applyFill="1" applyBorder="1" applyAlignment="1">
      <alignment wrapText="1"/>
    </xf>
    <xf numFmtId="0" fontId="3" fillId="2" borderId="13" xfId="0" applyFont="1" applyFill="1" applyBorder="1" applyAlignment="1">
      <alignment horizontal="center" vertical="center"/>
    </xf>
    <xf numFmtId="3" fontId="8" fillId="3" borderId="22" xfId="0" applyNumberFormat="1" applyFont="1" applyFill="1" applyBorder="1" applyAlignment="1">
      <alignment wrapText="1"/>
    </xf>
    <xf numFmtId="3" fontId="8" fillId="3" borderId="23" xfId="0" applyNumberFormat="1" applyFont="1" applyFill="1" applyBorder="1" applyAlignment="1">
      <alignment wrapText="1"/>
    </xf>
    <xf numFmtId="3" fontId="8" fillId="4" borderId="23" xfId="0" applyNumberFormat="1" applyFont="1" applyFill="1" applyBorder="1"/>
    <xf numFmtId="0" fontId="8" fillId="0" borderId="23" xfId="0" applyFont="1" applyBorder="1"/>
    <xf numFmtId="3" fontId="8" fillId="0" borderId="23" xfId="0" applyNumberFormat="1" applyFont="1" applyBorder="1"/>
    <xf numFmtId="3" fontId="8" fillId="6" borderId="23" xfId="0" applyNumberFormat="1" applyFont="1" applyFill="1" applyBorder="1"/>
    <xf numFmtId="3" fontId="8" fillId="5" borderId="23" xfId="0" applyNumberFormat="1" applyFont="1" applyFill="1" applyBorder="1"/>
    <xf numFmtId="0" fontId="3" fillId="2" borderId="24" xfId="0" applyFont="1" applyFill="1" applyBorder="1" applyAlignment="1">
      <alignment horizontal="center" vertical="center"/>
    </xf>
    <xf numFmtId="3" fontId="8" fillId="3" borderId="22" xfId="0" applyNumberFormat="1" applyFont="1" applyFill="1" applyBorder="1"/>
    <xf numFmtId="3" fontId="8" fillId="3" borderId="23" xfId="0" applyNumberFormat="1" applyFont="1" applyFill="1" applyBorder="1"/>
    <xf numFmtId="0" fontId="9" fillId="0" borderId="23" xfId="0" applyFont="1" applyBorder="1"/>
    <xf numFmtId="0" fontId="8" fillId="6" borderId="25" xfId="0" applyFont="1" applyFill="1" applyBorder="1" applyAlignment="1">
      <alignment wrapText="1"/>
    </xf>
    <xf numFmtId="3" fontId="3" fillId="6" borderId="0" xfId="0" applyNumberFormat="1" applyFont="1" applyFill="1"/>
    <xf numFmtId="3" fontId="3" fillId="0" borderId="0" xfId="0" applyNumberFormat="1" applyFont="1"/>
    <xf numFmtId="9" fontId="3" fillId="6" borderId="0" xfId="0" applyNumberFormat="1" applyFont="1" applyFill="1"/>
    <xf numFmtId="3" fontId="3" fillId="6" borderId="26" xfId="0" applyNumberFormat="1" applyFont="1" applyFill="1" applyBorder="1"/>
    <xf numFmtId="0" fontId="8" fillId="0" borderId="25" xfId="0" applyFont="1" applyBorder="1" applyAlignment="1">
      <alignment wrapText="1"/>
    </xf>
    <xf numFmtId="9" fontId="3" fillId="0" borderId="0" xfId="0" applyNumberFormat="1" applyFont="1"/>
    <xf numFmtId="3" fontId="3" fillId="0" borderId="26" xfId="0" applyNumberFormat="1" applyFont="1" applyBorder="1"/>
    <xf numFmtId="0" fontId="8" fillId="5" borderId="27" xfId="0" applyFont="1" applyFill="1" applyBorder="1" applyAlignment="1">
      <alignment wrapText="1"/>
    </xf>
    <xf numFmtId="3" fontId="3" fillId="5" borderId="28" xfId="0" applyNumberFormat="1" applyFont="1" applyFill="1" applyBorder="1"/>
    <xf numFmtId="3" fontId="3" fillId="5" borderId="4" xfId="0" applyNumberFormat="1" applyFont="1" applyFill="1" applyBorder="1"/>
    <xf numFmtId="0" fontId="1" fillId="2" borderId="11" xfId="0" applyFont="1" applyFill="1" applyBorder="1" applyAlignment="1">
      <alignment horizontal="center" vertical="center" wrapText="1"/>
    </xf>
    <xf numFmtId="0" fontId="8" fillId="3" borderId="17" xfId="0" applyFont="1" applyFill="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8" fillId="3" borderId="17" xfId="0" applyFont="1" applyFill="1" applyBorder="1" applyAlignment="1">
      <alignment horizontal="left" wrapText="1"/>
    </xf>
    <xf numFmtId="3" fontId="8" fillId="3" borderId="7" xfId="0" applyNumberFormat="1" applyFont="1" applyFill="1" applyBorder="1" applyAlignment="1">
      <alignment wrapText="1"/>
    </xf>
    <xf numFmtId="3" fontId="8" fillId="3" borderId="8" xfId="0" applyNumberFormat="1" applyFont="1" applyFill="1" applyBorder="1" applyAlignment="1">
      <alignment wrapText="1"/>
    </xf>
    <xf numFmtId="10" fontId="8" fillId="3" borderId="8" xfId="0" applyNumberFormat="1" applyFont="1" applyFill="1" applyBorder="1" applyAlignment="1">
      <alignment wrapText="1"/>
    </xf>
    <xf numFmtId="3" fontId="8" fillId="3" borderId="8" xfId="0" applyNumberFormat="1" applyFont="1" applyFill="1" applyBorder="1"/>
    <xf numFmtId="3" fontId="8" fillId="3" borderId="9" xfId="0" applyNumberFormat="1" applyFont="1" applyFill="1" applyBorder="1"/>
    <xf numFmtId="3" fontId="9" fillId="0" borderId="20" xfId="0" applyNumberFormat="1" applyFont="1" applyBorder="1"/>
    <xf numFmtId="3" fontId="9" fillId="0" borderId="0" xfId="0" applyNumberFormat="1" applyFont="1"/>
    <xf numFmtId="0" fontId="9" fillId="0" borderId="21" xfId="0" applyFont="1" applyBorder="1"/>
    <xf numFmtId="3" fontId="9" fillId="0" borderId="21" xfId="0" applyNumberFormat="1" applyFont="1" applyBorder="1"/>
    <xf numFmtId="3" fontId="9" fillId="0" borderId="10" xfId="0" applyNumberFormat="1" applyFont="1" applyBorder="1"/>
    <xf numFmtId="3" fontId="9" fillId="0" borderId="11" xfId="0" applyNumberFormat="1" applyFont="1" applyBorder="1"/>
    <xf numFmtId="0" fontId="9" fillId="0" borderId="12" xfId="0" applyFont="1" applyBorder="1"/>
    <xf numFmtId="3" fontId="8" fillId="3" borderId="9" xfId="0" applyNumberFormat="1" applyFont="1" applyFill="1" applyBorder="1" applyAlignment="1">
      <alignment wrapText="1"/>
    </xf>
    <xf numFmtId="3" fontId="9" fillId="0" borderId="12" xfId="0" applyNumberFormat="1" applyFont="1" applyBorder="1"/>
    <xf numFmtId="0" fontId="9" fillId="0" borderId="0" xfId="0" applyFont="1"/>
    <xf numFmtId="0" fontId="9" fillId="0" borderId="11" xfId="0" applyFont="1" applyBorder="1"/>
    <xf numFmtId="0" fontId="8" fillId="4" borderId="25" xfId="0" applyFont="1" applyFill="1" applyBorder="1" applyAlignment="1">
      <alignment wrapText="1"/>
    </xf>
    <xf numFmtId="0" fontId="8" fillId="3" borderId="17" xfId="0" applyFont="1" applyFill="1" applyBorder="1" applyAlignment="1">
      <alignment horizontal="left" vertical="center" wrapText="1"/>
    </xf>
    <xf numFmtId="3" fontId="3" fillId="4" borderId="0" xfId="0" applyNumberFormat="1" applyFont="1" applyFill="1"/>
    <xf numFmtId="3" fontId="3" fillId="4" borderId="26" xfId="0" applyNumberFormat="1" applyFont="1" applyFill="1" applyBorder="1"/>
    <xf numFmtId="0" fontId="12" fillId="0" borderId="0" xfId="0" applyFont="1"/>
    <xf numFmtId="1" fontId="12" fillId="0" borderId="0" xfId="0" applyNumberFormat="1" applyFont="1"/>
    <xf numFmtId="0" fontId="0" fillId="0" borderId="20" xfId="0" applyBorder="1"/>
    <xf numFmtId="0" fontId="1" fillId="0" borderId="0" xfId="0" applyFont="1"/>
    <xf numFmtId="3" fontId="0" fillId="0" borderId="18" xfId="0" applyNumberFormat="1" applyBorder="1"/>
    <xf numFmtId="9" fontId="0" fillId="0" borderId="0" xfId="0" applyNumberFormat="1"/>
    <xf numFmtId="9" fontId="0" fillId="0" borderId="21" xfId="0" applyNumberFormat="1" applyBorder="1"/>
    <xf numFmtId="10" fontId="8" fillId="3" borderId="0" xfId="0" applyNumberFormat="1" applyFont="1" applyFill="1" applyAlignment="1">
      <alignment wrapText="1"/>
    </xf>
    <xf numFmtId="0" fontId="9" fillId="3" borderId="17" xfId="0" applyFont="1" applyFill="1" applyBorder="1" applyAlignment="1">
      <alignment horizontal="left" vertical="center" wrapText="1"/>
    </xf>
    <xf numFmtId="0" fontId="9" fillId="0" borderId="23" xfId="0" applyFont="1" applyBorder="1" applyAlignment="1">
      <alignment wrapText="1"/>
    </xf>
    <xf numFmtId="0" fontId="8" fillId="4" borderId="29" xfId="0" applyFont="1" applyFill="1" applyBorder="1" applyAlignment="1">
      <alignment wrapText="1"/>
    </xf>
    <xf numFmtId="3" fontId="3" fillId="4" borderId="30" xfId="0" applyNumberFormat="1" applyFont="1" applyFill="1" applyBorder="1"/>
    <xf numFmtId="0" fontId="8" fillId="5" borderId="31" xfId="0" applyFont="1" applyFill="1" applyBorder="1" applyAlignment="1">
      <alignment wrapText="1"/>
    </xf>
    <xf numFmtId="3" fontId="3" fillId="5" borderId="32" xfId="0" applyNumberFormat="1" applyFont="1" applyFill="1" applyBorder="1"/>
    <xf numFmtId="3" fontId="9" fillId="0" borderId="18" xfId="0" applyNumberFormat="1" applyFont="1" applyBorder="1"/>
    <xf numFmtId="3" fontId="3" fillId="4" borderId="33" xfId="0" applyNumberFormat="1" applyFont="1" applyFill="1" applyBorder="1"/>
    <xf numFmtId="3" fontId="3" fillId="5" borderId="34" xfId="0" applyNumberFormat="1" applyFont="1" applyFill="1" applyBorder="1"/>
    <xf numFmtId="3" fontId="3" fillId="4" borderId="35" xfId="0" applyNumberFormat="1" applyFont="1" applyFill="1" applyBorder="1"/>
    <xf numFmtId="3" fontId="3" fillId="5" borderId="36" xfId="0" applyNumberFormat="1" applyFont="1" applyFill="1" applyBorder="1"/>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3" fontId="8" fillId="3" borderId="17" xfId="0" applyNumberFormat="1" applyFont="1" applyFill="1" applyBorder="1" applyAlignment="1">
      <alignment vertical="center" wrapText="1"/>
    </xf>
    <xf numFmtId="3" fontId="8" fillId="3" borderId="9" xfId="0" applyNumberFormat="1" applyFont="1" applyFill="1" applyBorder="1" applyAlignment="1">
      <alignment vertical="center" wrapText="1"/>
    </xf>
    <xf numFmtId="3" fontId="9" fillId="0" borderId="18" xfId="0" applyNumberFormat="1" applyFont="1" applyBorder="1" applyAlignment="1">
      <alignment vertical="center"/>
    </xf>
    <xf numFmtId="3" fontId="9" fillId="0" borderId="21" xfId="0" applyNumberFormat="1" applyFont="1" applyBorder="1" applyAlignment="1">
      <alignment vertical="center"/>
    </xf>
    <xf numFmtId="3" fontId="9" fillId="0" borderId="19" xfId="0" applyNumberFormat="1" applyFont="1" applyBorder="1" applyAlignment="1">
      <alignment vertical="center"/>
    </xf>
    <xf numFmtId="3" fontId="9" fillId="0" borderId="12" xfId="0" applyNumberFormat="1" applyFont="1" applyBorder="1" applyAlignment="1">
      <alignment vertical="center"/>
    </xf>
    <xf numFmtId="3" fontId="8" fillId="3" borderId="6" xfId="0" applyNumberFormat="1" applyFont="1" applyFill="1" applyBorder="1" applyAlignment="1">
      <alignment vertical="center" wrapText="1"/>
    </xf>
    <xf numFmtId="0" fontId="9" fillId="0" borderId="0" xfId="0" applyFont="1" applyAlignment="1">
      <alignment vertical="center"/>
    </xf>
    <xf numFmtId="0" fontId="9" fillId="0" borderId="11" xfId="0" applyFont="1" applyBorder="1" applyAlignment="1">
      <alignment vertical="center"/>
    </xf>
    <xf numFmtId="0" fontId="9" fillId="3" borderId="6" xfId="0" applyFont="1" applyFill="1" applyBorder="1" applyAlignment="1">
      <alignment wrapText="1"/>
    </xf>
    <xf numFmtId="10" fontId="8" fillId="3" borderId="6" xfId="0" applyNumberFormat="1" applyFont="1" applyFill="1" applyBorder="1" applyAlignment="1">
      <alignment vertical="center" wrapText="1"/>
    </xf>
    <xf numFmtId="3" fontId="8" fillId="3" borderId="6" xfId="0" applyNumberFormat="1" applyFont="1" applyFill="1" applyBorder="1" applyAlignment="1">
      <alignment vertical="center"/>
    </xf>
    <xf numFmtId="0" fontId="9" fillId="0" borderId="6" xfId="0" applyFont="1" applyBorder="1" applyAlignment="1">
      <alignment wrapText="1"/>
    </xf>
    <xf numFmtId="3" fontId="9" fillId="0" borderId="6" xfId="0" applyNumberFormat="1" applyFont="1" applyBorder="1"/>
    <xf numFmtId="0" fontId="9" fillId="0" borderId="6" xfId="0" applyFont="1" applyBorder="1"/>
    <xf numFmtId="3" fontId="9" fillId="0" borderId="6" xfId="0" applyNumberFormat="1" applyFont="1" applyBorder="1" applyAlignment="1">
      <alignment vertical="center"/>
    </xf>
    <xf numFmtId="0" fontId="9" fillId="3" borderId="6" xfId="0" applyFont="1" applyFill="1" applyBorder="1" applyAlignment="1">
      <alignment horizontal="left" wrapText="1"/>
    </xf>
    <xf numFmtId="10" fontId="8" fillId="3" borderId="17" xfId="0" applyNumberFormat="1" applyFont="1" applyFill="1" applyBorder="1" applyAlignment="1">
      <alignment vertical="center" wrapText="1"/>
    </xf>
    <xf numFmtId="3" fontId="3" fillId="6" borderId="6" xfId="0" applyNumberFormat="1" applyFont="1" applyFill="1" applyBorder="1"/>
    <xf numFmtId="3" fontId="3" fillId="0" borderId="6" xfId="0" applyNumberFormat="1" applyFont="1" applyBorder="1"/>
    <xf numFmtId="9" fontId="3" fillId="6" borderId="6" xfId="0" applyNumberFormat="1" applyFont="1" applyFill="1" applyBorder="1"/>
    <xf numFmtId="9" fontId="3" fillId="0" borderId="6" xfId="0" applyNumberFormat="1" applyFont="1" applyBorder="1"/>
    <xf numFmtId="3" fontId="3" fillId="0" borderId="16" xfId="0" applyNumberFormat="1" applyFont="1" applyBorder="1"/>
    <xf numFmtId="0" fontId="9" fillId="6" borderId="24" xfId="0" applyFont="1" applyFill="1" applyBorder="1" applyAlignment="1">
      <alignment wrapText="1"/>
    </xf>
    <xf numFmtId="3" fontId="3" fillId="6" borderId="37" xfId="0" applyNumberFormat="1" applyFont="1" applyFill="1" applyBorder="1"/>
    <xf numFmtId="0" fontId="9" fillId="0" borderId="24" xfId="0" applyFont="1" applyBorder="1" applyAlignment="1">
      <alignment wrapText="1"/>
    </xf>
    <xf numFmtId="3" fontId="3" fillId="0" borderId="37" xfId="0" applyNumberFormat="1" applyFont="1" applyBorder="1"/>
    <xf numFmtId="0" fontId="1" fillId="2" borderId="7" xfId="0" applyFont="1" applyFill="1" applyBorder="1"/>
    <xf numFmtId="0" fontId="1" fillId="2" borderId="13" xfId="0" applyFont="1" applyFill="1" applyBorder="1"/>
    <xf numFmtId="0" fontId="1" fillId="2" borderId="15" xfId="0" applyFont="1" applyFill="1" applyBorder="1" applyAlignment="1">
      <alignment horizontal="center"/>
    </xf>
    <xf numFmtId="0" fontId="1" fillId="2" borderId="6" xfId="0" applyFont="1" applyFill="1" applyBorder="1" applyAlignment="1">
      <alignment horizontal="center"/>
    </xf>
    <xf numFmtId="0" fontId="1" fillId="2" borderId="16" xfId="0" applyFont="1" applyFill="1" applyBorder="1" applyAlignment="1">
      <alignment horizontal="center"/>
    </xf>
    <xf numFmtId="0" fontId="1" fillId="5" borderId="13" xfId="0" applyFont="1" applyFill="1" applyBorder="1"/>
    <xf numFmtId="0" fontId="1" fillId="5" borderId="15" xfId="0" applyFont="1" applyFill="1" applyBorder="1"/>
    <xf numFmtId="3" fontId="1" fillId="5" borderId="6" xfId="0" applyNumberFormat="1" applyFont="1" applyFill="1" applyBorder="1"/>
    <xf numFmtId="3" fontId="1" fillId="5" borderId="15" xfId="0" applyNumberFormat="1" applyFont="1" applyFill="1" applyBorder="1"/>
    <xf numFmtId="0" fontId="1" fillId="5" borderId="16" xfId="0" applyFont="1" applyFill="1" applyBorder="1"/>
    <xf numFmtId="3" fontId="12" fillId="0" borderId="0" xfId="0" applyNumberFormat="1" applyFont="1"/>
    <xf numFmtId="0" fontId="1" fillId="0" borderId="0" xfId="0" applyFont="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4" fillId="0" borderId="0" xfId="0" applyFont="1" applyAlignment="1">
      <alignment horizontal="center" vertic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B15C2-89ED-4ADC-A731-994C13E74925}">
  <dimension ref="A1:I28"/>
  <sheetViews>
    <sheetView tabSelected="1" workbookViewId="0">
      <selection activeCell="L28" sqref="L28"/>
    </sheetView>
  </sheetViews>
  <sheetFormatPr defaultColWidth="9" defaultRowHeight="15.95"/>
  <cols>
    <col min="1" max="1" width="52.375" customWidth="1"/>
    <col min="2" max="5" width="9.375" customWidth="1"/>
    <col min="6" max="6" width="8" hidden="1" customWidth="1"/>
    <col min="7" max="7" width="10.5" customWidth="1"/>
    <col min="8" max="8" width="5.125" customWidth="1"/>
    <col min="9" max="9" width="8" customWidth="1"/>
  </cols>
  <sheetData>
    <row r="1" spans="1:9">
      <c r="A1" s="156" t="s">
        <v>0</v>
      </c>
      <c r="B1" s="156"/>
      <c r="C1" s="156"/>
      <c r="D1" s="156"/>
      <c r="E1" s="156"/>
      <c r="F1" s="156"/>
      <c r="G1" s="156"/>
      <c r="H1" s="156"/>
      <c r="I1" s="156"/>
    </row>
    <row r="2" spans="1:9">
      <c r="A2" s="157" t="s">
        <v>1</v>
      </c>
      <c r="B2" s="159" t="s">
        <v>2</v>
      </c>
      <c r="C2" s="159"/>
      <c r="D2" s="159"/>
      <c r="E2" s="159"/>
      <c r="F2" s="159"/>
      <c r="G2" s="159"/>
      <c r="H2" s="159"/>
      <c r="I2" s="160"/>
    </row>
    <row r="3" spans="1:9">
      <c r="A3" s="158"/>
      <c r="B3" s="114" t="s">
        <v>3</v>
      </c>
      <c r="C3" s="114" t="s">
        <v>4</v>
      </c>
      <c r="D3" s="114" t="s">
        <v>5</v>
      </c>
      <c r="E3" s="115" t="s">
        <v>6</v>
      </c>
      <c r="F3" s="116" t="s">
        <v>7</v>
      </c>
      <c r="G3" s="117" t="s">
        <v>8</v>
      </c>
      <c r="H3" s="115" t="s">
        <v>7</v>
      </c>
      <c r="I3" s="117" t="s">
        <v>9</v>
      </c>
    </row>
    <row r="4" spans="1:9" ht="45">
      <c r="A4" s="127" t="s">
        <v>10</v>
      </c>
      <c r="B4" s="124">
        <f>SUM(B5:B7)</f>
        <v>155000</v>
      </c>
      <c r="C4" s="124">
        <f t="shared" ref="C4:D4" si="0">SUM(C5:C7)</f>
        <v>5000</v>
      </c>
      <c r="D4" s="124">
        <f t="shared" si="0"/>
        <v>0</v>
      </c>
      <c r="E4" s="124">
        <f>SUM(E5:E7)</f>
        <v>160000</v>
      </c>
      <c r="F4" s="128">
        <f>E4/E24</f>
        <v>4.0912669605389633E-2</v>
      </c>
      <c r="G4" s="129">
        <v>160000</v>
      </c>
      <c r="H4" s="129"/>
      <c r="I4" s="129">
        <v>0</v>
      </c>
    </row>
    <row r="5" spans="1:9" ht="45" hidden="1">
      <c r="A5" s="130" t="s">
        <v>11</v>
      </c>
      <c r="B5" s="131">
        <v>35000</v>
      </c>
      <c r="C5" s="131"/>
      <c r="D5" s="131">
        <v>0</v>
      </c>
      <c r="E5" s="131">
        <f>SUM(B5:C5)</f>
        <v>35000</v>
      </c>
      <c r="F5" s="131"/>
      <c r="G5" s="131">
        <v>35000</v>
      </c>
      <c r="H5" s="131"/>
      <c r="I5" s="132">
        <v>0</v>
      </c>
    </row>
    <row r="6" spans="1:9" ht="45" hidden="1">
      <c r="A6" s="130" t="s">
        <v>12</v>
      </c>
      <c r="B6" s="131">
        <v>80000</v>
      </c>
      <c r="C6" s="131">
        <v>5000</v>
      </c>
      <c r="D6" s="131">
        <v>0</v>
      </c>
      <c r="E6" s="131">
        <f>SUM(B6:C6)</f>
        <v>85000</v>
      </c>
      <c r="F6" s="131"/>
      <c r="G6" s="131">
        <v>85000</v>
      </c>
      <c r="H6" s="131"/>
      <c r="I6" s="131">
        <v>0</v>
      </c>
    </row>
    <row r="7" spans="1:9" ht="30" hidden="1">
      <c r="A7" s="130" t="s">
        <v>13</v>
      </c>
      <c r="B7" s="131">
        <v>40000</v>
      </c>
      <c r="C7" s="131"/>
      <c r="D7" s="131">
        <v>0</v>
      </c>
      <c r="E7" s="131">
        <f>SUM(B7:C7)</f>
        <v>40000</v>
      </c>
      <c r="F7" s="131"/>
      <c r="G7" s="131">
        <v>40000</v>
      </c>
      <c r="H7" s="131"/>
      <c r="I7" s="132">
        <v>0</v>
      </c>
    </row>
    <row r="8" spans="1:9" ht="75">
      <c r="A8" s="127" t="s">
        <v>14</v>
      </c>
      <c r="B8" s="124">
        <f t="shared" ref="B8:D8" si="1">SUM(B9:B10)</f>
        <v>1041000</v>
      </c>
      <c r="C8" s="124">
        <f t="shared" si="1"/>
        <v>896001</v>
      </c>
      <c r="D8" s="124">
        <f t="shared" si="1"/>
        <v>285000</v>
      </c>
      <c r="E8" s="124">
        <f>SUM(E9:E10)</f>
        <v>2222001</v>
      </c>
      <c r="F8" s="128">
        <f>E8/E24</f>
        <v>0.56817495484903358</v>
      </c>
      <c r="G8" s="124">
        <f>E8-I8</f>
        <v>2122001</v>
      </c>
      <c r="H8" s="124"/>
      <c r="I8" s="124">
        <v>100000</v>
      </c>
    </row>
    <row r="9" spans="1:9" ht="45" hidden="1">
      <c r="A9" s="130" t="s">
        <v>15</v>
      </c>
      <c r="B9" s="133">
        <v>841000</v>
      </c>
      <c r="C9" s="133">
        <v>796001</v>
      </c>
      <c r="D9" s="133">
        <v>235000</v>
      </c>
      <c r="E9" s="133">
        <f>SUM(B9:D9)</f>
        <v>1872001</v>
      </c>
      <c r="F9" s="133"/>
      <c r="G9" s="133">
        <f>E9-I9</f>
        <v>1872001</v>
      </c>
      <c r="H9" s="133"/>
      <c r="I9" s="133"/>
    </row>
    <row r="10" spans="1:9" ht="30" hidden="1">
      <c r="A10" s="130" t="s">
        <v>16</v>
      </c>
      <c r="B10" s="133">
        <v>200000</v>
      </c>
      <c r="C10" s="133">
        <v>100000</v>
      </c>
      <c r="D10" s="133">
        <v>50000</v>
      </c>
      <c r="E10" s="133">
        <f>SUM(B10:D10)</f>
        <v>350000</v>
      </c>
      <c r="F10" s="133"/>
      <c r="G10" s="133">
        <f>E10-I10</f>
        <v>250000</v>
      </c>
      <c r="H10" s="133"/>
      <c r="I10" s="133">
        <v>100000</v>
      </c>
    </row>
    <row r="11" spans="1:9" ht="45">
      <c r="A11" s="127" t="s">
        <v>17</v>
      </c>
      <c r="B11" s="124">
        <f t="shared" ref="B11:D11" si="2">SUM(B12:B15)</f>
        <v>125000</v>
      </c>
      <c r="C11" s="124">
        <f t="shared" si="2"/>
        <v>203407</v>
      </c>
      <c r="D11" s="124">
        <f t="shared" si="2"/>
        <v>125000</v>
      </c>
      <c r="E11" s="124">
        <f>SUM(B11:D11)</f>
        <v>453407</v>
      </c>
      <c r="F11" s="128">
        <f>E11/E24</f>
        <v>0.1159380674235681</v>
      </c>
      <c r="G11" s="124">
        <f>SUM(G12:G15)</f>
        <v>389179</v>
      </c>
      <c r="H11" s="124"/>
      <c r="I11" s="124">
        <f>SUM(I12:I15)</f>
        <v>64228</v>
      </c>
    </row>
    <row r="12" spans="1:9" ht="45" hidden="1">
      <c r="A12" s="130" t="s">
        <v>18</v>
      </c>
      <c r="B12" s="133">
        <v>25000</v>
      </c>
      <c r="C12" s="133">
        <v>50000</v>
      </c>
      <c r="D12" s="133">
        <v>0</v>
      </c>
      <c r="E12" s="133">
        <f>SUM(B12:D12)</f>
        <v>75000</v>
      </c>
      <c r="F12" s="133"/>
      <c r="G12" s="133">
        <v>75000</v>
      </c>
      <c r="H12" s="133"/>
      <c r="I12" s="133">
        <v>0</v>
      </c>
    </row>
    <row r="13" spans="1:9" ht="45" hidden="1">
      <c r="A13" s="130" t="s">
        <v>19</v>
      </c>
      <c r="B13" s="133">
        <v>60000</v>
      </c>
      <c r="C13" s="133">
        <v>50000</v>
      </c>
      <c r="D13" s="133">
        <v>50000</v>
      </c>
      <c r="E13" s="133">
        <f t="shared" ref="E13:E15" si="3">SUM(B13:D13)</f>
        <v>160000</v>
      </c>
      <c r="F13" s="133"/>
      <c r="G13" s="133">
        <v>160000</v>
      </c>
      <c r="H13" s="133"/>
      <c r="I13" s="133">
        <v>0</v>
      </c>
    </row>
    <row r="14" spans="1:9" ht="30" hidden="1">
      <c r="A14" s="130" t="s">
        <v>20</v>
      </c>
      <c r="B14" s="133">
        <v>30000</v>
      </c>
      <c r="C14" s="133">
        <v>50000</v>
      </c>
      <c r="D14" s="133"/>
      <c r="E14" s="133">
        <f t="shared" si="3"/>
        <v>80000</v>
      </c>
      <c r="F14" s="133"/>
      <c r="G14" s="133">
        <v>80000</v>
      </c>
      <c r="H14" s="133"/>
      <c r="I14" s="133">
        <v>0</v>
      </c>
    </row>
    <row r="15" spans="1:9" ht="30" hidden="1">
      <c r="A15" s="130" t="s">
        <v>21</v>
      </c>
      <c r="B15" s="133">
        <v>10000</v>
      </c>
      <c r="C15" s="133">
        <v>53407</v>
      </c>
      <c r="D15" s="133">
        <v>75000</v>
      </c>
      <c r="E15" s="133">
        <f t="shared" si="3"/>
        <v>138407</v>
      </c>
      <c r="F15" s="133"/>
      <c r="G15" s="133">
        <v>74179</v>
      </c>
      <c r="H15" s="133"/>
      <c r="I15" s="133">
        <v>64228</v>
      </c>
    </row>
    <row r="16" spans="1:9" ht="45">
      <c r="A16" s="134" t="s">
        <v>22</v>
      </c>
      <c r="B16" s="124">
        <f t="shared" ref="B16:D16" si="4">SUM(B17:B19)</f>
        <v>280000</v>
      </c>
      <c r="C16" s="124">
        <f t="shared" si="4"/>
        <v>125000</v>
      </c>
      <c r="D16" s="124">
        <f t="shared" si="4"/>
        <v>117254</v>
      </c>
      <c r="E16" s="124">
        <f>SUM(B16:D16)</f>
        <v>522254</v>
      </c>
      <c r="F16" s="128">
        <f>E16/E24</f>
        <v>0.13354253345058223</v>
      </c>
      <c r="G16" s="124">
        <f>SUM(G17:G19)</f>
        <v>459747</v>
      </c>
      <c r="H16" s="124"/>
      <c r="I16" s="124">
        <f>SUM(I17:I19)</f>
        <v>62507</v>
      </c>
    </row>
    <row r="17" spans="1:9" ht="30" hidden="1">
      <c r="A17" s="72" t="s">
        <v>23</v>
      </c>
      <c r="B17" s="120">
        <v>80000</v>
      </c>
      <c r="C17" s="120"/>
      <c r="D17" s="120"/>
      <c r="E17" s="120">
        <f t="shared" ref="E17:E18" si="5">SUM(B17:D17)</f>
        <v>80000</v>
      </c>
      <c r="F17" s="125"/>
      <c r="G17" s="121">
        <v>80000</v>
      </c>
      <c r="H17" s="120"/>
      <c r="I17" s="121"/>
    </row>
    <row r="18" spans="1:9" ht="30" hidden="1">
      <c r="A18" s="72" t="s">
        <v>24</v>
      </c>
      <c r="B18" s="120">
        <v>100000</v>
      </c>
      <c r="C18" s="120">
        <v>100000</v>
      </c>
      <c r="D18" s="120">
        <v>100000</v>
      </c>
      <c r="E18" s="120">
        <f t="shared" si="5"/>
        <v>300000</v>
      </c>
      <c r="F18" s="125"/>
      <c r="G18" s="121">
        <f>+E18-I18</f>
        <v>237493</v>
      </c>
      <c r="H18" s="120"/>
      <c r="I18" s="121">
        <v>62507</v>
      </c>
    </row>
    <row r="19" spans="1:9" ht="30" hidden="1">
      <c r="A19" s="73" t="s">
        <v>25</v>
      </c>
      <c r="B19" s="122">
        <v>100000</v>
      </c>
      <c r="C19" s="122">
        <v>25000</v>
      </c>
      <c r="D19" s="122">
        <v>17254</v>
      </c>
      <c r="E19" s="122">
        <f>SUM(B19:D19)</f>
        <v>142254</v>
      </c>
      <c r="F19" s="126"/>
      <c r="G19" s="123">
        <v>142254</v>
      </c>
      <c r="H19" s="122"/>
      <c r="I19" s="123">
        <v>0</v>
      </c>
    </row>
    <row r="20" spans="1:9" ht="17.100000000000001" thickBot="1">
      <c r="A20" s="103" t="s">
        <v>26</v>
      </c>
      <c r="B20" s="118">
        <f t="shared" ref="B20:D20" si="6">SUM(B21:B23)</f>
        <v>241841</v>
      </c>
      <c r="C20" s="118">
        <f t="shared" si="6"/>
        <v>166853</v>
      </c>
      <c r="D20" s="118">
        <f t="shared" si="6"/>
        <v>144413</v>
      </c>
      <c r="E20" s="118">
        <f>SUM(E21:E23)</f>
        <v>553107</v>
      </c>
      <c r="F20" s="135">
        <f>E20/E24</f>
        <v>0.14143177467142651</v>
      </c>
      <c r="G20" s="119">
        <f>SUM(G21:G23)</f>
        <v>451153</v>
      </c>
      <c r="H20" s="118"/>
      <c r="I20" s="119">
        <f>E20-G20</f>
        <v>101954</v>
      </c>
    </row>
    <row r="21" spans="1:9" ht="90" hidden="1">
      <c r="A21" s="72" t="s">
        <v>27</v>
      </c>
      <c r="B21" s="109">
        <v>150000</v>
      </c>
      <c r="C21" s="109">
        <v>100000</v>
      </c>
      <c r="D21" s="109">
        <v>100000</v>
      </c>
      <c r="E21" s="109">
        <f>SUM(B21:D21)</f>
        <v>350000</v>
      </c>
      <c r="F21" s="89"/>
      <c r="G21" s="83">
        <v>285524</v>
      </c>
      <c r="H21" s="109"/>
      <c r="I21" s="83">
        <f t="shared" ref="I21:I23" si="7">E21-G21</f>
        <v>64476</v>
      </c>
    </row>
    <row r="22" spans="1:9" ht="45" hidden="1">
      <c r="A22" s="72" t="s">
        <v>28</v>
      </c>
      <c r="B22" s="109">
        <v>75000</v>
      </c>
      <c r="C22" s="109">
        <v>50000</v>
      </c>
      <c r="D22" s="109">
        <v>25000</v>
      </c>
      <c r="E22" s="109">
        <f>SUM(B22:D22)</f>
        <v>150000</v>
      </c>
      <c r="F22" s="89"/>
      <c r="G22" s="83">
        <v>130000</v>
      </c>
      <c r="H22" s="109"/>
      <c r="I22" s="83">
        <v>20000</v>
      </c>
    </row>
    <row r="23" spans="1:9" ht="30" hidden="1">
      <c r="A23" s="72" t="s">
        <v>29</v>
      </c>
      <c r="B23" s="109">
        <v>16841</v>
      </c>
      <c r="C23" s="109">
        <v>16853</v>
      </c>
      <c r="D23" s="109">
        <v>19413</v>
      </c>
      <c r="E23" s="109">
        <f>SUM(B23:D23)</f>
        <v>53107</v>
      </c>
      <c r="F23" s="89"/>
      <c r="G23" s="83">
        <v>35629</v>
      </c>
      <c r="H23" s="109"/>
      <c r="I23" s="83">
        <f t="shared" si="7"/>
        <v>17478</v>
      </c>
    </row>
    <row r="24" spans="1:9">
      <c r="A24" s="105" t="s">
        <v>30</v>
      </c>
      <c r="B24" s="110">
        <f>B20+B16+B11+B8+B4</f>
        <v>1842841</v>
      </c>
      <c r="C24" s="112">
        <f t="shared" ref="C24:D24" si="8">C20+C16+C11+C8+C4</f>
        <v>1396261</v>
      </c>
      <c r="D24" s="112">
        <f t="shared" si="8"/>
        <v>671667</v>
      </c>
      <c r="E24" s="112">
        <f>E20+E16+E11+E8+E4</f>
        <v>3910769</v>
      </c>
      <c r="F24" s="112"/>
      <c r="G24" s="110">
        <f>G20+G16+G11+G8+G4</f>
        <v>3582080</v>
      </c>
      <c r="H24" s="112"/>
      <c r="I24" s="106">
        <f>I20+I16+I11+I8+I4</f>
        <v>328689</v>
      </c>
    </row>
    <row r="25" spans="1:9">
      <c r="A25" s="141" t="s">
        <v>31</v>
      </c>
      <c r="B25" s="136">
        <v>35821</v>
      </c>
      <c r="C25" s="136">
        <v>0</v>
      </c>
      <c r="D25" s="136">
        <v>0</v>
      </c>
      <c r="E25" s="137">
        <f>SUM(B25:D25)</f>
        <v>35821</v>
      </c>
      <c r="F25" s="136"/>
      <c r="G25" s="136">
        <v>35821</v>
      </c>
      <c r="H25" s="138">
        <f>G25/G24</f>
        <v>1.0000055833482223E-2</v>
      </c>
      <c r="I25" s="142"/>
    </row>
    <row r="26" spans="1:9">
      <c r="A26" s="143" t="s">
        <v>32</v>
      </c>
      <c r="B26" s="137">
        <v>131011</v>
      </c>
      <c r="C26" s="137">
        <v>109259</v>
      </c>
      <c r="D26" s="137">
        <v>46296</v>
      </c>
      <c r="E26" s="137">
        <f>SUM(B26:D26)</f>
        <v>286566</v>
      </c>
      <c r="F26" s="137"/>
      <c r="G26" s="137">
        <v>286566</v>
      </c>
      <c r="H26" s="139">
        <f>G26/G24</f>
        <v>7.9999888333035549E-2</v>
      </c>
      <c r="I26" s="144">
        <v>0</v>
      </c>
    </row>
    <row r="27" spans="1:9">
      <c r="A27" s="104" t="s">
        <v>33</v>
      </c>
      <c r="B27" s="137">
        <v>62075</v>
      </c>
      <c r="C27" s="137">
        <v>62193</v>
      </c>
      <c r="D27" s="137">
        <v>42576</v>
      </c>
      <c r="E27" s="137">
        <f>SUM(B27:D27)</f>
        <v>166844</v>
      </c>
      <c r="F27" s="137"/>
      <c r="G27" s="140">
        <v>95533</v>
      </c>
      <c r="H27" s="139">
        <f>G27/G24</f>
        <v>2.6669700285867428E-2</v>
      </c>
      <c r="I27" s="66">
        <v>71311</v>
      </c>
    </row>
    <row r="28" spans="1:9" ht="17.100000000000001" thickBot="1">
      <c r="A28" s="107" t="s">
        <v>6</v>
      </c>
      <c r="B28" s="111">
        <f>SUM(B24:B27)</f>
        <v>2071748</v>
      </c>
      <c r="C28" s="113">
        <f t="shared" ref="C28:E28" si="9">SUM(C24:C27)</f>
        <v>1567713</v>
      </c>
      <c r="D28" s="113">
        <f t="shared" si="9"/>
        <v>760539</v>
      </c>
      <c r="E28" s="113">
        <f t="shared" si="9"/>
        <v>4400000</v>
      </c>
      <c r="F28" s="113"/>
      <c r="G28" s="111">
        <f t="shared" ref="G28" si="10">SUM(G24:G27)</f>
        <v>4000000</v>
      </c>
      <c r="H28" s="113"/>
      <c r="I28" s="108">
        <f t="shared" ref="I28" si="11">SUM(I24:I27)</f>
        <v>400000</v>
      </c>
    </row>
  </sheetData>
  <mergeCells count="3">
    <mergeCell ref="A1:I1"/>
    <mergeCell ref="A2:A3"/>
    <mergeCell ref="B2:I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1E8E8-984B-D740-9279-48EECEEDCDDC}">
  <dimension ref="B1:V34"/>
  <sheetViews>
    <sheetView topLeftCell="A21" zoomScale="90" zoomScaleNormal="90" workbookViewId="0">
      <selection activeCell="Y8" sqref="Y8"/>
    </sheetView>
  </sheetViews>
  <sheetFormatPr defaultColWidth="11" defaultRowHeight="15.95"/>
  <cols>
    <col min="1" max="1" width="3" customWidth="1"/>
    <col min="2" max="2" width="64.125" customWidth="1"/>
    <col min="3" max="3" width="9" customWidth="1"/>
    <col min="4" max="4" width="8.875" customWidth="1"/>
    <col min="5" max="5" width="7.875" bestFit="1" customWidth="1"/>
    <col min="6" max="6" width="8.625" customWidth="1"/>
    <col min="7" max="7" width="5.875" bestFit="1" customWidth="1"/>
    <col min="8" max="8" width="10.125" customWidth="1"/>
    <col min="9" max="9" width="3.625" customWidth="1"/>
    <col min="10" max="10" width="7" customWidth="1"/>
    <col min="11" max="11" width="0" hidden="1" customWidth="1"/>
    <col min="13" max="13" width="14.375" customWidth="1"/>
    <col min="14" max="22" width="0" hidden="1" customWidth="1"/>
  </cols>
  <sheetData>
    <row r="1" spans="2:22" ht="32.25" customHeight="1">
      <c r="B1" s="161" t="s">
        <v>34</v>
      </c>
      <c r="C1" s="161"/>
      <c r="D1" s="161"/>
      <c r="E1" s="161"/>
      <c r="F1" s="161"/>
      <c r="G1" s="161"/>
      <c r="H1" s="161"/>
      <c r="I1" s="161"/>
      <c r="J1" s="161"/>
    </row>
    <row r="2" spans="2:22">
      <c r="B2" s="164" t="s">
        <v>1</v>
      </c>
      <c r="C2" s="162" t="s">
        <v>2</v>
      </c>
      <c r="D2" s="162"/>
      <c r="E2" s="162"/>
      <c r="F2" s="162"/>
      <c r="G2" s="162"/>
      <c r="H2" s="162"/>
      <c r="I2" s="162"/>
      <c r="J2" s="163"/>
    </row>
    <row r="3" spans="2:22" ht="17.100000000000001">
      <c r="B3" s="165"/>
      <c r="C3" s="70" t="s">
        <v>3</v>
      </c>
      <c r="D3" s="70" t="s">
        <v>4</v>
      </c>
      <c r="E3" s="70" t="s">
        <v>5</v>
      </c>
      <c r="F3" s="33" t="s">
        <v>6</v>
      </c>
      <c r="G3" s="33" t="s">
        <v>7</v>
      </c>
      <c r="H3" s="33" t="s">
        <v>8</v>
      </c>
      <c r="I3" s="33" t="s">
        <v>7</v>
      </c>
      <c r="J3" s="34" t="s">
        <v>9</v>
      </c>
    </row>
    <row r="4" spans="2:22" ht="45">
      <c r="B4" s="71" t="s">
        <v>10</v>
      </c>
      <c r="C4" s="75">
        <f>SUM(C5:C7)</f>
        <v>155000</v>
      </c>
      <c r="D4" s="76">
        <f t="shared" ref="D4:E4" si="0">SUM(D5:D7)</f>
        <v>5000</v>
      </c>
      <c r="E4" s="76">
        <f t="shared" si="0"/>
        <v>0</v>
      </c>
      <c r="F4" s="76">
        <f>SUM(F5:F7)</f>
        <v>160000</v>
      </c>
      <c r="G4" s="77">
        <f>F4/F24</f>
        <v>4.0912669605389633E-2</v>
      </c>
      <c r="H4" s="78">
        <v>160000</v>
      </c>
      <c r="I4" s="78"/>
      <c r="J4" s="79">
        <v>0</v>
      </c>
    </row>
    <row r="5" spans="2:22" ht="30">
      <c r="B5" s="72" t="s">
        <v>11</v>
      </c>
      <c r="C5" s="80">
        <v>35000</v>
      </c>
      <c r="D5" s="81"/>
      <c r="E5" s="81">
        <v>0</v>
      </c>
      <c r="F5" s="81">
        <f>SUM(C5:D5)</f>
        <v>35000</v>
      </c>
      <c r="G5" s="81"/>
      <c r="H5" s="81">
        <v>35000</v>
      </c>
      <c r="I5" s="81"/>
      <c r="J5" s="82">
        <v>0</v>
      </c>
    </row>
    <row r="6" spans="2:22" ht="30.95" thickBot="1">
      <c r="B6" s="72" t="s">
        <v>12</v>
      </c>
      <c r="C6" s="80">
        <v>80000</v>
      </c>
      <c r="D6" s="81">
        <v>5000</v>
      </c>
      <c r="E6" s="81">
        <v>0</v>
      </c>
      <c r="F6" s="81">
        <f>SUM(C6:D6)</f>
        <v>85000</v>
      </c>
      <c r="G6" s="81"/>
      <c r="H6" s="81">
        <v>85000</v>
      </c>
      <c r="I6" s="81"/>
      <c r="J6" s="83">
        <v>0</v>
      </c>
      <c r="T6">
        <f>T7/T11</f>
        <v>0.16500000000000001</v>
      </c>
    </row>
    <row r="7" spans="2:22" ht="30.95" thickBot="1">
      <c r="B7" s="73" t="s">
        <v>13</v>
      </c>
      <c r="C7" s="84">
        <v>40000</v>
      </c>
      <c r="D7" s="85"/>
      <c r="E7" s="85">
        <v>0</v>
      </c>
      <c r="F7" s="85">
        <f>SUM(C7:D7)</f>
        <v>40000</v>
      </c>
      <c r="G7" s="85"/>
      <c r="H7" s="85">
        <v>40000</v>
      </c>
      <c r="I7" s="85"/>
      <c r="J7" s="86">
        <v>0</v>
      </c>
      <c r="N7" s="1" t="s">
        <v>35</v>
      </c>
      <c r="O7" s="2" t="s">
        <v>36</v>
      </c>
      <c r="P7" s="2" t="s">
        <v>37</v>
      </c>
      <c r="Q7" s="2" t="s">
        <v>38</v>
      </c>
      <c r="R7" s="2" t="s">
        <v>39</v>
      </c>
      <c r="S7" s="2" t="s">
        <v>40</v>
      </c>
      <c r="T7" s="2">
        <v>660000</v>
      </c>
      <c r="U7" s="2"/>
      <c r="V7">
        <v>160000</v>
      </c>
    </row>
    <row r="8" spans="2:22" ht="60.95" thickBot="1">
      <c r="B8" s="71" t="s">
        <v>14</v>
      </c>
      <c r="C8" s="75">
        <f t="shared" ref="C8:E8" si="1">SUM(C9:C10)</f>
        <v>1041000</v>
      </c>
      <c r="D8" s="76">
        <f t="shared" si="1"/>
        <v>896001</v>
      </c>
      <c r="E8" s="76">
        <f t="shared" si="1"/>
        <v>285000</v>
      </c>
      <c r="F8" s="76">
        <f>SUM(F9:F10)</f>
        <v>2222001</v>
      </c>
      <c r="G8" s="77">
        <f>F8/F24</f>
        <v>0.56817495484903358</v>
      </c>
      <c r="H8" s="76">
        <f>F8-J8</f>
        <v>2122001</v>
      </c>
      <c r="I8" s="76"/>
      <c r="J8" s="87">
        <v>100000</v>
      </c>
      <c r="L8" s="16"/>
      <c r="N8" s="3" t="s">
        <v>41</v>
      </c>
      <c r="O8" s="4" t="s">
        <v>42</v>
      </c>
      <c r="P8" s="4" t="s">
        <v>43</v>
      </c>
      <c r="Q8" s="4" t="s">
        <v>44</v>
      </c>
      <c r="R8" s="4" t="s">
        <v>45</v>
      </c>
      <c r="S8" s="4" t="s">
        <v>46</v>
      </c>
      <c r="T8" s="4">
        <v>2400000</v>
      </c>
      <c r="U8" s="4" t="s">
        <v>38</v>
      </c>
      <c r="V8">
        <v>2200000</v>
      </c>
    </row>
    <row r="9" spans="2:22" ht="45.95" thickBot="1">
      <c r="B9" s="72" t="s">
        <v>15</v>
      </c>
      <c r="C9" s="80">
        <v>841000</v>
      </c>
      <c r="D9" s="81">
        <v>796001</v>
      </c>
      <c r="E9" s="81">
        <v>235000</v>
      </c>
      <c r="F9" s="81">
        <f>SUM(C9:E9)</f>
        <v>1872001</v>
      </c>
      <c r="G9" s="81"/>
      <c r="H9" s="81">
        <f>F9-J9</f>
        <v>1872001</v>
      </c>
      <c r="I9" s="81"/>
      <c r="J9" s="83"/>
      <c r="L9" s="7"/>
      <c r="N9" s="3" t="s">
        <v>47</v>
      </c>
      <c r="O9" s="4" t="s">
        <v>48</v>
      </c>
      <c r="P9" s="4" t="s">
        <v>38</v>
      </c>
      <c r="Q9" s="4" t="s">
        <v>45</v>
      </c>
      <c r="R9" s="4" t="s">
        <v>39</v>
      </c>
      <c r="S9" s="4" t="s">
        <v>49</v>
      </c>
      <c r="T9" s="4">
        <v>590000</v>
      </c>
      <c r="U9" s="4"/>
      <c r="V9">
        <v>450000</v>
      </c>
    </row>
    <row r="10" spans="2:22" ht="30.95" thickBot="1">
      <c r="B10" s="73" t="s">
        <v>16</v>
      </c>
      <c r="C10" s="84">
        <v>200000</v>
      </c>
      <c r="D10" s="85">
        <v>100000</v>
      </c>
      <c r="E10" s="85">
        <v>50000</v>
      </c>
      <c r="F10" s="85">
        <f>SUM(C10:E10)</f>
        <v>350000</v>
      </c>
      <c r="G10" s="85"/>
      <c r="H10" s="85">
        <f>F10-J10</f>
        <v>250000</v>
      </c>
      <c r="I10" s="85"/>
      <c r="J10" s="88">
        <v>100000</v>
      </c>
      <c r="L10" s="7"/>
      <c r="N10" s="3" t="s">
        <v>50</v>
      </c>
      <c r="O10" s="4" t="s">
        <v>51</v>
      </c>
      <c r="P10" s="4" t="s">
        <v>52</v>
      </c>
      <c r="Q10" s="4" t="s">
        <v>39</v>
      </c>
      <c r="R10" s="4" t="s">
        <v>39</v>
      </c>
      <c r="S10" s="4" t="s">
        <v>53</v>
      </c>
      <c r="T10" s="4">
        <v>355000</v>
      </c>
      <c r="U10" s="4" t="s">
        <v>38</v>
      </c>
      <c r="V10">
        <v>570000</v>
      </c>
    </row>
    <row r="11" spans="2:22" ht="45.95" thickBot="1">
      <c r="B11" s="71" t="s">
        <v>17</v>
      </c>
      <c r="C11" s="75">
        <f t="shared" ref="C11:E11" si="2">SUM(C12:C15)</f>
        <v>125000</v>
      </c>
      <c r="D11" s="76">
        <f t="shared" si="2"/>
        <v>203407</v>
      </c>
      <c r="E11" s="76">
        <f t="shared" si="2"/>
        <v>125000</v>
      </c>
      <c r="F11" s="76">
        <f>SUM(C11:E11)</f>
        <v>453407</v>
      </c>
      <c r="G11" s="77">
        <f>F11/F24</f>
        <v>0.1159380674235681</v>
      </c>
      <c r="H11" s="76">
        <f>SUM(H12:H15)</f>
        <v>389179</v>
      </c>
      <c r="I11" s="76"/>
      <c r="J11" s="87">
        <f>SUM(J12:J15)</f>
        <v>64228</v>
      </c>
      <c r="N11" s="3"/>
      <c r="O11" s="4" t="s">
        <v>54</v>
      </c>
      <c r="P11" s="5" t="s">
        <v>55</v>
      </c>
      <c r="Q11" s="5" t="s">
        <v>56</v>
      </c>
      <c r="R11" s="4" t="s">
        <v>57</v>
      </c>
      <c r="S11" s="5" t="s">
        <v>58</v>
      </c>
      <c r="T11" s="5">
        <v>4000000</v>
      </c>
      <c r="U11" s="5" t="s">
        <v>59</v>
      </c>
      <c r="V11">
        <v>550000</v>
      </c>
    </row>
    <row r="12" spans="2:22" ht="45">
      <c r="B12" s="72" t="s">
        <v>18</v>
      </c>
      <c r="C12" s="80">
        <v>25000</v>
      </c>
      <c r="D12" s="81">
        <v>50000</v>
      </c>
      <c r="E12" s="81">
        <v>0</v>
      </c>
      <c r="F12" s="81">
        <f>SUM(C12:E12)</f>
        <v>75000</v>
      </c>
      <c r="G12" s="81"/>
      <c r="H12" s="81">
        <v>75000</v>
      </c>
      <c r="I12" s="81"/>
      <c r="J12" s="83">
        <v>0</v>
      </c>
      <c r="L12" s="7"/>
      <c r="T12">
        <f>T11*0.05</f>
        <v>200000</v>
      </c>
      <c r="V12">
        <f>SUM(V7:V11)</f>
        <v>3930000</v>
      </c>
    </row>
    <row r="13" spans="2:22" ht="45">
      <c r="B13" s="72" t="s">
        <v>19</v>
      </c>
      <c r="C13" s="80">
        <v>60000</v>
      </c>
      <c r="D13" s="81">
        <v>50000</v>
      </c>
      <c r="E13" s="81">
        <v>50000</v>
      </c>
      <c r="F13" s="81">
        <f t="shared" ref="F13:F15" si="3">SUM(C13:E13)</f>
        <v>160000</v>
      </c>
      <c r="G13" s="81"/>
      <c r="H13" s="81">
        <v>160000</v>
      </c>
      <c r="I13" s="81"/>
      <c r="J13" s="83">
        <v>0</v>
      </c>
      <c r="L13" s="7"/>
      <c r="R13" s="6" t="s">
        <v>33</v>
      </c>
      <c r="V13">
        <f>V12*8%</f>
        <v>314400</v>
      </c>
    </row>
    <row r="14" spans="2:22" ht="30">
      <c r="B14" s="72" t="s">
        <v>20</v>
      </c>
      <c r="C14" s="80">
        <v>30000</v>
      </c>
      <c r="D14" s="81">
        <v>50000</v>
      </c>
      <c r="E14" s="81"/>
      <c r="F14" s="81">
        <f t="shared" si="3"/>
        <v>80000</v>
      </c>
      <c r="G14" s="81"/>
      <c r="H14" s="81">
        <v>80000</v>
      </c>
      <c r="I14" s="81"/>
      <c r="J14" s="83">
        <v>0</v>
      </c>
      <c r="L14" s="7"/>
      <c r="R14" s="6" t="s">
        <v>60</v>
      </c>
      <c r="V14">
        <f>T11*1%</f>
        <v>40000</v>
      </c>
    </row>
    <row r="15" spans="2:22" ht="30">
      <c r="B15" s="73" t="s">
        <v>21</v>
      </c>
      <c r="C15" s="84">
        <v>10000</v>
      </c>
      <c r="D15" s="85">
        <v>53407</v>
      </c>
      <c r="E15" s="85">
        <v>75000</v>
      </c>
      <c r="F15" s="85">
        <f t="shared" si="3"/>
        <v>138407</v>
      </c>
      <c r="G15" s="85"/>
      <c r="H15" s="85">
        <v>74179</v>
      </c>
      <c r="I15" s="85"/>
      <c r="J15" s="88">
        <v>64228</v>
      </c>
      <c r="L15" s="7"/>
      <c r="R15" s="6" t="s">
        <v>32</v>
      </c>
      <c r="V15">
        <f>V12*3%</f>
        <v>117900</v>
      </c>
    </row>
    <row r="16" spans="2:22" ht="45">
      <c r="B16" s="74" t="s">
        <v>22</v>
      </c>
      <c r="C16" s="75">
        <f t="shared" ref="C16:E16" si="4">SUM(C17:C19)</f>
        <v>280000</v>
      </c>
      <c r="D16" s="76">
        <f t="shared" si="4"/>
        <v>125000</v>
      </c>
      <c r="E16" s="76">
        <f t="shared" si="4"/>
        <v>117254</v>
      </c>
      <c r="F16" s="76">
        <f>SUM(C16:E16)</f>
        <v>522254</v>
      </c>
      <c r="G16" s="77">
        <f>F16/F24</f>
        <v>0.13354253345058223</v>
      </c>
      <c r="H16" s="76">
        <f>SUM(H17:H19)</f>
        <v>459747</v>
      </c>
      <c r="I16" s="76"/>
      <c r="J16" s="87">
        <f>SUM(J17:J19)</f>
        <v>62507</v>
      </c>
      <c r="V16">
        <f>SUM(V12:V15)</f>
        <v>4402300</v>
      </c>
    </row>
    <row r="17" spans="2:13" ht="30">
      <c r="B17" s="72" t="s">
        <v>23</v>
      </c>
      <c r="C17" s="80">
        <v>80000</v>
      </c>
      <c r="D17" s="81"/>
      <c r="E17" s="81"/>
      <c r="F17" s="81">
        <f t="shared" ref="F17:F18" si="5">SUM(C17:E17)</f>
        <v>80000</v>
      </c>
      <c r="G17" s="89"/>
      <c r="H17" s="81">
        <v>80000</v>
      </c>
      <c r="I17" s="81"/>
      <c r="J17" s="83"/>
    </row>
    <row r="18" spans="2:13" ht="30">
      <c r="B18" s="72" t="s">
        <v>24</v>
      </c>
      <c r="C18" s="80">
        <v>100000</v>
      </c>
      <c r="D18" s="81">
        <v>100000</v>
      </c>
      <c r="E18" s="81">
        <v>100000</v>
      </c>
      <c r="F18" s="81">
        <f t="shared" si="5"/>
        <v>300000</v>
      </c>
      <c r="G18" s="89"/>
      <c r="H18" s="81">
        <f>+F18-J18</f>
        <v>237493</v>
      </c>
      <c r="I18" s="81"/>
      <c r="J18" s="83">
        <v>62507</v>
      </c>
    </row>
    <row r="19" spans="2:13" ht="30">
      <c r="B19" s="73" t="s">
        <v>25</v>
      </c>
      <c r="C19" s="84">
        <v>100000</v>
      </c>
      <c r="D19" s="85">
        <v>25000</v>
      </c>
      <c r="E19" s="85">
        <v>17254</v>
      </c>
      <c r="F19" s="85">
        <f>SUM(C19:E19)</f>
        <v>142254</v>
      </c>
      <c r="G19" s="90"/>
      <c r="H19" s="85">
        <v>142254</v>
      </c>
      <c r="I19" s="85"/>
      <c r="J19" s="88">
        <v>0</v>
      </c>
    </row>
    <row r="20" spans="2:13" ht="27.95" customHeight="1">
      <c r="B20" s="92" t="s">
        <v>26</v>
      </c>
      <c r="C20" s="17">
        <f t="shared" ref="C20:E20" si="6">SUM(C21:C23)</f>
        <v>241841</v>
      </c>
      <c r="D20" s="17">
        <f t="shared" si="6"/>
        <v>166853</v>
      </c>
      <c r="E20" s="17">
        <f t="shared" si="6"/>
        <v>144413</v>
      </c>
      <c r="F20" s="17">
        <f>SUM(F21:F23)</f>
        <v>553107</v>
      </c>
      <c r="G20" s="102">
        <f>F20/F24</f>
        <v>0.14143177467142651</v>
      </c>
      <c r="H20" s="17">
        <f>SUM(H21:H23)</f>
        <v>451153</v>
      </c>
      <c r="I20" s="17"/>
      <c r="J20" s="46">
        <f>F20-H20</f>
        <v>101954</v>
      </c>
      <c r="L20" s="7"/>
      <c r="M20" s="7"/>
    </row>
    <row r="21" spans="2:13" ht="75">
      <c r="B21" s="72" t="s">
        <v>27</v>
      </c>
      <c r="C21" s="80">
        <v>150000</v>
      </c>
      <c r="D21" s="81">
        <v>100000</v>
      </c>
      <c r="E21" s="81">
        <v>100000</v>
      </c>
      <c r="F21" s="81">
        <f>SUM(C21:E21)</f>
        <v>350000</v>
      </c>
      <c r="G21" s="89"/>
      <c r="H21" s="81">
        <v>285524</v>
      </c>
      <c r="I21" s="81"/>
      <c r="J21" s="83">
        <f t="shared" ref="J21:J23" si="7">F21-H21</f>
        <v>64476</v>
      </c>
      <c r="K21" s="7">
        <f>20000-K22</f>
        <v>-146853</v>
      </c>
      <c r="L21" s="7"/>
      <c r="M21" s="7"/>
    </row>
    <row r="22" spans="2:13" ht="45">
      <c r="B22" s="72" t="s">
        <v>28</v>
      </c>
      <c r="C22" s="80">
        <v>75000</v>
      </c>
      <c r="D22" s="81">
        <v>50000</v>
      </c>
      <c r="E22" s="81">
        <v>25000</v>
      </c>
      <c r="F22" s="81">
        <f>SUM(C22:E22)</f>
        <v>150000</v>
      </c>
      <c r="G22" s="89"/>
      <c r="H22" s="81">
        <v>130000</v>
      </c>
      <c r="I22" s="81"/>
      <c r="J22" s="83">
        <v>20000</v>
      </c>
      <c r="K22" s="7">
        <f>D20-L22</f>
        <v>166853</v>
      </c>
      <c r="M22" s="7"/>
    </row>
    <row r="23" spans="2:13" ht="30">
      <c r="B23" s="73" t="s">
        <v>29</v>
      </c>
      <c r="C23" s="84">
        <v>16841</v>
      </c>
      <c r="D23" s="85">
        <v>16853</v>
      </c>
      <c r="E23" s="85">
        <v>19413</v>
      </c>
      <c r="F23" s="85">
        <f>SUM(C23:E23)</f>
        <v>53107</v>
      </c>
      <c r="G23" s="90"/>
      <c r="H23" s="85">
        <v>35629</v>
      </c>
      <c r="I23" s="85"/>
      <c r="J23" s="88">
        <f t="shared" si="7"/>
        <v>17478</v>
      </c>
    </row>
    <row r="24" spans="2:13">
      <c r="B24" s="91" t="s">
        <v>30</v>
      </c>
      <c r="C24" s="93">
        <f>C20+C16+C11+C8+C4</f>
        <v>1842841</v>
      </c>
      <c r="D24" s="93">
        <f t="shared" ref="D24:E24" si="8">D20+D16+D11+D8+D4</f>
        <v>1396261</v>
      </c>
      <c r="E24" s="93">
        <f t="shared" si="8"/>
        <v>671667</v>
      </c>
      <c r="F24" s="93">
        <f>F20+F16+F11+F8+F4</f>
        <v>3910769</v>
      </c>
      <c r="G24" s="93"/>
      <c r="H24" s="93">
        <f>H20+H16+H11+H8+H4</f>
        <v>3582080</v>
      </c>
      <c r="I24" s="93"/>
      <c r="J24" s="94">
        <f>J20+J16+J11+J8+J4</f>
        <v>328689</v>
      </c>
      <c r="L24" s="7"/>
    </row>
    <row r="25" spans="2:13" s="12" customFormat="1">
      <c r="B25" s="59" t="s">
        <v>31</v>
      </c>
      <c r="C25" s="60">
        <v>35821</v>
      </c>
      <c r="D25" s="60">
        <v>0</v>
      </c>
      <c r="E25" s="60">
        <v>0</v>
      </c>
      <c r="F25" s="61">
        <f>SUM(C25:E25)</f>
        <v>35821</v>
      </c>
      <c r="G25" s="60"/>
      <c r="H25" s="60">
        <v>35821</v>
      </c>
      <c r="I25" s="62">
        <f>H25/H24</f>
        <v>1.0000055833482223E-2</v>
      </c>
      <c r="J25" s="63"/>
      <c r="L25" s="13"/>
    </row>
    <row r="26" spans="2:13">
      <c r="B26" s="64" t="s">
        <v>32</v>
      </c>
      <c r="C26" s="61">
        <v>131011</v>
      </c>
      <c r="D26" s="61">
        <v>109259</v>
      </c>
      <c r="E26" s="61">
        <v>46296</v>
      </c>
      <c r="F26" s="61">
        <f>SUM(C26:E26)</f>
        <v>286566</v>
      </c>
      <c r="G26" s="61"/>
      <c r="H26" s="61">
        <v>286566</v>
      </c>
      <c r="I26" s="65">
        <f>H26/H24</f>
        <v>7.9999888333035549E-2</v>
      </c>
      <c r="J26" s="66">
        <v>0</v>
      </c>
    </row>
    <row r="27" spans="2:13">
      <c r="B27" s="64" t="s">
        <v>33</v>
      </c>
      <c r="C27" s="61">
        <v>62075</v>
      </c>
      <c r="D27" s="61">
        <v>62193</v>
      </c>
      <c r="E27" s="61">
        <v>42576</v>
      </c>
      <c r="F27" s="61">
        <f>SUM(C27:E27)</f>
        <v>166844</v>
      </c>
      <c r="G27" s="61"/>
      <c r="H27" s="61">
        <v>95533</v>
      </c>
      <c r="I27" s="65">
        <f>H27/H24</f>
        <v>2.6669700285867428E-2</v>
      </c>
      <c r="J27" s="66">
        <v>71311</v>
      </c>
    </row>
    <row r="28" spans="2:13" ht="17.100000000000001" thickBot="1">
      <c r="B28" s="67" t="s">
        <v>6</v>
      </c>
      <c r="C28" s="68">
        <f>SUM(C24:C27)</f>
        <v>2071748</v>
      </c>
      <c r="D28" s="68">
        <f t="shared" ref="D28:F28" si="9">SUM(D24:D27)</f>
        <v>1567713</v>
      </c>
      <c r="E28" s="68">
        <f t="shared" si="9"/>
        <v>760539</v>
      </c>
      <c r="F28" s="68">
        <f t="shared" si="9"/>
        <v>4400000</v>
      </c>
      <c r="G28" s="68"/>
      <c r="H28" s="68">
        <f t="shared" ref="H28" si="10">SUM(H24:H27)</f>
        <v>4000000</v>
      </c>
      <c r="I28" s="68"/>
      <c r="J28" s="69">
        <f t="shared" ref="J28" si="11">SUM(J24:J27)</f>
        <v>400000</v>
      </c>
    </row>
    <row r="29" spans="2:13">
      <c r="C29" s="7"/>
      <c r="F29" s="7"/>
      <c r="J29" s="7"/>
    </row>
    <row r="30" spans="2:13">
      <c r="C30" s="7"/>
      <c r="F30" s="7"/>
      <c r="J30" s="7"/>
    </row>
    <row r="31" spans="2:13">
      <c r="C31" s="7"/>
      <c r="F31" s="7"/>
      <c r="J31" s="7"/>
    </row>
    <row r="32" spans="2:13">
      <c r="C32" s="7"/>
      <c r="F32" s="7"/>
      <c r="J32" s="7"/>
    </row>
    <row r="33" spans="3:10">
      <c r="C33" s="7"/>
      <c r="F33" s="7"/>
      <c r="J33" s="7"/>
    </row>
    <row r="34" spans="3:10">
      <c r="C34" s="7"/>
      <c r="F34" s="7"/>
      <c r="J34" s="7"/>
    </row>
  </sheetData>
  <mergeCells count="3">
    <mergeCell ref="B1:J1"/>
    <mergeCell ref="C2:J2"/>
    <mergeCell ref="B2:B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945C-1C68-4E54-B811-C52E5FB92B33}">
  <dimension ref="A1:Q36"/>
  <sheetViews>
    <sheetView topLeftCell="A6" zoomScaleNormal="100" workbookViewId="0">
      <selection activeCell="C13" sqref="C13"/>
    </sheetView>
  </sheetViews>
  <sheetFormatPr defaultColWidth="11" defaultRowHeight="15.95"/>
  <cols>
    <col min="1" max="1" width="45.875" style="15" customWidth="1"/>
    <col min="2" max="13" width="9.125" customWidth="1"/>
    <col min="15" max="15" width="12.125" bestFit="1" customWidth="1"/>
    <col min="16" max="16" width="11" customWidth="1"/>
  </cols>
  <sheetData>
    <row r="1" spans="1:17" ht="38.25" customHeight="1">
      <c r="A1" s="161" t="s">
        <v>61</v>
      </c>
      <c r="B1" s="161"/>
      <c r="C1" s="161"/>
      <c r="D1" s="161"/>
      <c r="E1" s="161"/>
      <c r="F1" s="161"/>
      <c r="G1" s="161"/>
      <c r="H1" s="161"/>
      <c r="I1" s="161"/>
      <c r="J1" s="161"/>
      <c r="K1" s="161"/>
      <c r="L1" s="161"/>
      <c r="M1" s="161"/>
    </row>
    <row r="2" spans="1:17">
      <c r="A2" s="166" t="s">
        <v>1</v>
      </c>
      <c r="B2" s="167" t="s">
        <v>62</v>
      </c>
      <c r="C2" s="168"/>
      <c r="D2" s="168"/>
      <c r="E2" s="168"/>
      <c r="F2" s="168"/>
      <c r="G2" s="168"/>
      <c r="H2" s="168"/>
      <c r="I2" s="168"/>
      <c r="J2" s="168"/>
      <c r="K2" s="168"/>
      <c r="L2" s="168"/>
      <c r="M2" s="169"/>
    </row>
    <row r="3" spans="1:17">
      <c r="A3" s="166"/>
      <c r="B3" s="170" t="s">
        <v>63</v>
      </c>
      <c r="C3" s="171"/>
      <c r="D3" s="172"/>
      <c r="E3" s="170" t="s">
        <v>64</v>
      </c>
      <c r="F3" s="171"/>
      <c r="G3" s="172"/>
      <c r="H3" s="170" t="s">
        <v>65</v>
      </c>
      <c r="I3" s="171"/>
      <c r="J3" s="172"/>
      <c r="K3" s="47"/>
      <c r="L3" s="41" t="s">
        <v>66</v>
      </c>
      <c r="M3" s="45"/>
    </row>
    <row r="4" spans="1:17">
      <c r="A4" s="38"/>
      <c r="B4" s="39" t="s">
        <v>67</v>
      </c>
      <c r="C4" s="40" t="s">
        <v>8</v>
      </c>
      <c r="D4" s="55" t="s">
        <v>9</v>
      </c>
      <c r="E4" s="42" t="s">
        <v>67</v>
      </c>
      <c r="F4" s="40" t="s">
        <v>8</v>
      </c>
      <c r="G4" s="55" t="s">
        <v>9</v>
      </c>
      <c r="H4" s="42" t="s">
        <v>67</v>
      </c>
      <c r="I4" s="40" t="s">
        <v>8</v>
      </c>
      <c r="J4" s="55" t="s">
        <v>9</v>
      </c>
      <c r="K4" s="42" t="s">
        <v>68</v>
      </c>
      <c r="L4" s="43" t="s">
        <v>69</v>
      </c>
      <c r="M4" s="44" t="s">
        <v>9</v>
      </c>
    </row>
    <row r="5" spans="1:17" ht="60">
      <c r="A5" s="31" t="s">
        <v>10</v>
      </c>
      <c r="B5" s="17">
        <f t="shared" ref="B5:B12" si="0">SUM(C5:D5)</f>
        <v>155000</v>
      </c>
      <c r="C5" s="24">
        <v>155000</v>
      </c>
      <c r="D5" s="48">
        <v>0</v>
      </c>
      <c r="E5" s="17">
        <f>SUM(F5:G5)</f>
        <v>5000</v>
      </c>
      <c r="F5" s="24">
        <v>5000</v>
      </c>
      <c r="G5" s="49">
        <v>0</v>
      </c>
      <c r="H5" s="17">
        <f>SUM(I5:J5)</f>
        <v>0</v>
      </c>
      <c r="I5" s="24">
        <v>0</v>
      </c>
      <c r="J5" s="49">
        <v>0</v>
      </c>
      <c r="K5" s="17">
        <f t="shared" ref="K5:M8" si="1">B5+E5+H5</f>
        <v>160000</v>
      </c>
      <c r="L5" s="30">
        <f t="shared" si="1"/>
        <v>160000</v>
      </c>
      <c r="M5" s="56">
        <f t="shared" si="1"/>
        <v>0</v>
      </c>
      <c r="N5" s="7"/>
      <c r="O5" s="11"/>
    </row>
    <row r="6" spans="1:17" ht="90">
      <c r="A6" s="31" t="s">
        <v>14</v>
      </c>
      <c r="B6" s="17">
        <f t="shared" si="0"/>
        <v>1041000</v>
      </c>
      <c r="C6" s="24">
        <v>941000</v>
      </c>
      <c r="D6" s="49">
        <v>100000</v>
      </c>
      <c r="E6" s="17">
        <f>SUM(F6:G6)</f>
        <v>896001</v>
      </c>
      <c r="F6" s="24">
        <v>896001</v>
      </c>
      <c r="G6" s="49">
        <v>0</v>
      </c>
      <c r="H6" s="17">
        <f>SUM(I6:J6)</f>
        <v>285000</v>
      </c>
      <c r="I6" s="24">
        <v>285000</v>
      </c>
      <c r="J6" s="49">
        <v>0</v>
      </c>
      <c r="K6" s="17">
        <f t="shared" si="1"/>
        <v>2222001</v>
      </c>
      <c r="L6" s="30">
        <f t="shared" si="1"/>
        <v>2122001</v>
      </c>
      <c r="M6" s="57">
        <f t="shared" si="1"/>
        <v>100000</v>
      </c>
      <c r="N6" s="7"/>
      <c r="O6" s="11"/>
    </row>
    <row r="7" spans="1:17" ht="60">
      <c r="A7" s="31" t="s">
        <v>17</v>
      </c>
      <c r="B7" s="17">
        <v>125000</v>
      </c>
      <c r="C7" s="24">
        <v>89179</v>
      </c>
      <c r="D7" s="49">
        <v>35821</v>
      </c>
      <c r="E7" s="17">
        <f>SUM(F7:G7)</f>
        <v>203407</v>
      </c>
      <c r="F7" s="24">
        <v>175000</v>
      </c>
      <c r="G7" s="49">
        <v>28407</v>
      </c>
      <c r="H7" s="17">
        <f>SUM(I7:J7)</f>
        <v>125000</v>
      </c>
      <c r="I7" s="24">
        <v>125000</v>
      </c>
      <c r="J7" s="49">
        <v>0</v>
      </c>
      <c r="K7" s="17">
        <v>453407</v>
      </c>
      <c r="L7" s="30">
        <f t="shared" ref="K7:L8" si="2">C7+F7+I7</f>
        <v>389179</v>
      </c>
      <c r="M7" s="57">
        <f t="shared" si="1"/>
        <v>64228</v>
      </c>
      <c r="N7" s="7"/>
      <c r="O7" s="11"/>
      <c r="P7" s="7"/>
      <c r="Q7" s="7"/>
    </row>
    <row r="8" spans="1:17" ht="60">
      <c r="A8" s="32" t="s">
        <v>22</v>
      </c>
      <c r="B8" s="17">
        <f t="shared" si="0"/>
        <v>280000</v>
      </c>
      <c r="C8" s="24">
        <v>280000</v>
      </c>
      <c r="D8" s="49">
        <v>0</v>
      </c>
      <c r="E8" s="17">
        <f>SUM(F8:G8)</f>
        <v>125000</v>
      </c>
      <c r="F8" s="24">
        <v>125000</v>
      </c>
      <c r="G8" s="49">
        <v>0</v>
      </c>
      <c r="H8" s="17">
        <f>SUM(I8:J8)</f>
        <v>117254</v>
      </c>
      <c r="I8" s="24">
        <v>54747</v>
      </c>
      <c r="J8" s="49">
        <v>62507</v>
      </c>
      <c r="K8" s="17">
        <f t="shared" si="2"/>
        <v>522254</v>
      </c>
      <c r="L8" s="30">
        <f t="shared" si="2"/>
        <v>459747</v>
      </c>
      <c r="M8" s="57">
        <f t="shared" si="1"/>
        <v>62507</v>
      </c>
      <c r="N8" s="7"/>
      <c r="O8" s="11"/>
      <c r="P8" s="7"/>
      <c r="Q8" s="7"/>
    </row>
    <row r="9" spans="1:17">
      <c r="A9" s="32" t="s">
        <v>26</v>
      </c>
      <c r="B9" s="18">
        <v>241841</v>
      </c>
      <c r="C9" s="24">
        <v>236517</v>
      </c>
      <c r="D9" s="49">
        <f>B9-C9</f>
        <v>5324</v>
      </c>
      <c r="E9" s="17">
        <f>SUM(F9:G9)</f>
        <v>166853</v>
      </c>
      <c r="F9" s="24">
        <v>119132</v>
      </c>
      <c r="G9" s="49">
        <v>47721</v>
      </c>
      <c r="H9" s="17">
        <f>SUM(I9:J9)</f>
        <v>144413</v>
      </c>
      <c r="I9" s="24">
        <v>95504</v>
      </c>
      <c r="J9" s="49">
        <v>48909</v>
      </c>
      <c r="K9" s="17">
        <v>553107</v>
      </c>
      <c r="L9" s="30">
        <f>C9+F9+I9</f>
        <v>451153</v>
      </c>
      <c r="M9" s="57">
        <f>D9+G9+J9</f>
        <v>101954</v>
      </c>
      <c r="N9" s="7"/>
      <c r="O9" s="11"/>
      <c r="P9" s="7"/>
      <c r="Q9" s="7"/>
    </row>
    <row r="10" spans="1:17">
      <c r="A10" s="35" t="s">
        <v>30</v>
      </c>
      <c r="B10" s="19">
        <f>SUM(B5:B9)</f>
        <v>1842841</v>
      </c>
      <c r="C10" s="25">
        <f>C9+C8+C7+C6+C5</f>
        <v>1701696</v>
      </c>
      <c r="D10" s="50">
        <f t="shared" ref="D10:J10" si="3">D9+D8+D7+D6+D5</f>
        <v>141145</v>
      </c>
      <c r="E10" s="19">
        <f t="shared" si="3"/>
        <v>1396261</v>
      </c>
      <c r="F10" s="25">
        <f t="shared" si="3"/>
        <v>1320133</v>
      </c>
      <c r="G10" s="50">
        <f t="shared" si="3"/>
        <v>76128</v>
      </c>
      <c r="H10" s="19">
        <f t="shared" si="3"/>
        <v>671667</v>
      </c>
      <c r="I10" s="25">
        <f t="shared" si="3"/>
        <v>560251</v>
      </c>
      <c r="J10" s="50">
        <f t="shared" si="3"/>
        <v>111416</v>
      </c>
      <c r="K10" s="19">
        <f>K9+K8+K7+K6+K5</f>
        <v>3910769</v>
      </c>
      <c r="L10" s="25">
        <f>L9+L8+L7+L6+L5</f>
        <v>3582080</v>
      </c>
      <c r="M10" s="50">
        <f>D10+G10+J10</f>
        <v>328689</v>
      </c>
      <c r="N10" s="7"/>
      <c r="O10" s="11"/>
      <c r="P10" s="7"/>
    </row>
    <row r="11" spans="1:17">
      <c r="A11" s="36" t="s">
        <v>70</v>
      </c>
      <c r="B11" s="20">
        <f t="shared" si="0"/>
        <v>35821</v>
      </c>
      <c r="C11" s="28">
        <v>35821</v>
      </c>
      <c r="D11" s="51">
        <v>0</v>
      </c>
      <c r="E11" s="21">
        <v>0</v>
      </c>
      <c r="F11" s="28">
        <v>0</v>
      </c>
      <c r="G11" s="51">
        <v>0</v>
      </c>
      <c r="H11" s="21">
        <v>0</v>
      </c>
      <c r="I11" s="28">
        <v>0</v>
      </c>
      <c r="J11" s="51">
        <v>0</v>
      </c>
      <c r="K11" s="20">
        <f>SUM(L11:M11)</f>
        <v>35821</v>
      </c>
      <c r="L11" s="26">
        <v>35821</v>
      </c>
      <c r="M11" s="58"/>
      <c r="N11" s="7"/>
      <c r="P11" s="7"/>
    </row>
    <row r="12" spans="1:17">
      <c r="A12" s="36" t="s">
        <v>32</v>
      </c>
      <c r="B12" s="20">
        <f t="shared" si="0"/>
        <v>131011</v>
      </c>
      <c r="C12" s="29">
        <v>131011</v>
      </c>
      <c r="D12" s="52">
        <v>0</v>
      </c>
      <c r="E12" s="22">
        <f>SUM(F12:G12)</f>
        <v>109259</v>
      </c>
      <c r="F12" s="29">
        <v>109259</v>
      </c>
      <c r="G12" s="52">
        <v>0</v>
      </c>
      <c r="H12" s="22">
        <f>SUM(I12:J12)</f>
        <v>46296</v>
      </c>
      <c r="I12" s="29">
        <v>46296</v>
      </c>
      <c r="J12" s="52">
        <v>0</v>
      </c>
      <c r="K12" s="20">
        <f t="shared" ref="K12:K13" si="4">SUM(L12:M12)</f>
        <v>286566.40000000002</v>
      </c>
      <c r="L12" s="26">
        <v>286566.40000000002</v>
      </c>
      <c r="M12" s="52">
        <f>D12+G12+J12</f>
        <v>0</v>
      </c>
      <c r="N12" s="7"/>
      <c r="O12" s="7"/>
    </row>
    <row r="13" spans="1:17">
      <c r="A13" s="36" t="s">
        <v>33</v>
      </c>
      <c r="B13" s="20">
        <f>SUM(C13:D13)</f>
        <v>62075</v>
      </c>
      <c r="C13" s="26">
        <v>31472</v>
      </c>
      <c r="D13" s="53">
        <v>30603</v>
      </c>
      <c r="E13" s="20">
        <f>SUM(F13:G13)</f>
        <v>62193</v>
      </c>
      <c r="F13" s="26">
        <v>45608</v>
      </c>
      <c r="G13" s="53">
        <v>16585</v>
      </c>
      <c r="H13" s="20">
        <f>SUM(I13:J13)</f>
        <v>42576</v>
      </c>
      <c r="I13" s="26">
        <v>18453</v>
      </c>
      <c r="J13" s="53">
        <v>24123</v>
      </c>
      <c r="K13" s="20">
        <f t="shared" si="4"/>
        <v>166844</v>
      </c>
      <c r="L13" s="26">
        <f>C13+F13+I13</f>
        <v>95533</v>
      </c>
      <c r="M13" s="53">
        <v>71311</v>
      </c>
      <c r="N13" s="7"/>
      <c r="O13" s="7"/>
      <c r="P13" s="7"/>
    </row>
    <row r="14" spans="1:17" ht="17.100000000000001" thickBot="1">
      <c r="A14" s="37" t="s">
        <v>6</v>
      </c>
      <c r="B14" s="23">
        <f t="shared" ref="B14:M14" si="5">SUM(B10:B13)</f>
        <v>2071748</v>
      </c>
      <c r="C14" s="27">
        <f t="shared" si="5"/>
        <v>1900000</v>
      </c>
      <c r="D14" s="54">
        <f t="shared" si="5"/>
        <v>171748</v>
      </c>
      <c r="E14" s="23">
        <f t="shared" si="5"/>
        <v>1567713</v>
      </c>
      <c r="F14" s="27">
        <f t="shared" si="5"/>
        <v>1475000</v>
      </c>
      <c r="G14" s="54">
        <f t="shared" si="5"/>
        <v>92713</v>
      </c>
      <c r="H14" s="23">
        <f t="shared" si="5"/>
        <v>760539</v>
      </c>
      <c r="I14" s="27">
        <f t="shared" si="5"/>
        <v>625000</v>
      </c>
      <c r="J14" s="54">
        <f t="shared" si="5"/>
        <v>135539</v>
      </c>
      <c r="K14" s="23">
        <f t="shared" si="5"/>
        <v>4400000.4000000004</v>
      </c>
      <c r="L14" s="27">
        <f t="shared" si="5"/>
        <v>4000000.4</v>
      </c>
      <c r="M14" s="54">
        <f t="shared" si="5"/>
        <v>400000</v>
      </c>
      <c r="N14" s="7"/>
      <c r="O14" s="7"/>
    </row>
    <row r="15" spans="1:17" hidden="1">
      <c r="B15" s="7">
        <f>C14+D14</f>
        <v>2071748</v>
      </c>
      <c r="E15" s="7">
        <f>F14+G14</f>
        <v>1567713</v>
      </c>
      <c r="H15" s="7">
        <f>I14+J14</f>
        <v>760539</v>
      </c>
    </row>
    <row r="16" spans="1:17">
      <c r="A16" s="14"/>
      <c r="B16" s="7"/>
      <c r="C16" s="7"/>
      <c r="D16" s="7"/>
      <c r="E16" s="7"/>
      <c r="F16" s="7"/>
      <c r="G16" s="7"/>
      <c r="H16" s="7"/>
      <c r="I16" s="7"/>
      <c r="J16" s="7"/>
      <c r="K16" s="7"/>
      <c r="L16" s="7"/>
      <c r="M16" s="7"/>
    </row>
    <row r="17" spans="1:15">
      <c r="A17" s="14"/>
      <c r="B17" s="7"/>
      <c r="K17" s="7"/>
      <c r="L17" s="7"/>
      <c r="M17" s="7"/>
      <c r="N17" s="7"/>
    </row>
    <row r="18" spans="1:15">
      <c r="A18" s="14"/>
      <c r="B18" s="7"/>
      <c r="K18" s="7"/>
    </row>
    <row r="19" spans="1:15">
      <c r="A19" s="14"/>
    </row>
    <row r="20" spans="1:15">
      <c r="B20" s="11"/>
      <c r="C20" s="7"/>
      <c r="F20" s="7"/>
      <c r="I20" s="7"/>
      <c r="J20" s="7"/>
      <c r="K20" s="7"/>
      <c r="N20" s="7"/>
    </row>
    <row r="21" spans="1:15">
      <c r="A21" s="14"/>
      <c r="B21" s="7"/>
      <c r="C21" s="7"/>
      <c r="F21" s="7"/>
      <c r="I21" s="7"/>
    </row>
    <row r="22" spans="1:15">
      <c r="B22" s="7"/>
      <c r="C22" s="7"/>
    </row>
    <row r="24" spans="1:15" ht="18.95">
      <c r="B24" s="9"/>
      <c r="C24" s="8"/>
      <c r="D24" s="8"/>
      <c r="E24" s="9"/>
      <c r="F24" s="7"/>
      <c r="G24" s="7"/>
      <c r="H24" s="9"/>
      <c r="I24" s="7"/>
      <c r="J24" s="8"/>
      <c r="K24" s="8"/>
    </row>
    <row r="25" spans="1:15" ht="18.95">
      <c r="B25" s="9"/>
      <c r="C25" s="7"/>
      <c r="D25" s="7"/>
      <c r="E25" s="9"/>
      <c r="F25" s="7"/>
      <c r="G25" s="7"/>
      <c r="H25" s="9"/>
      <c r="I25" s="7"/>
      <c r="J25" s="7"/>
      <c r="K25" s="8"/>
      <c r="L25" s="7"/>
      <c r="M25" s="7"/>
      <c r="O25" s="7"/>
    </row>
    <row r="26" spans="1:15">
      <c r="C26" s="7"/>
      <c r="D26" s="7"/>
      <c r="F26" s="7"/>
      <c r="G26" s="7"/>
      <c r="I26" s="7"/>
      <c r="J26" s="7"/>
    </row>
    <row r="27" spans="1:15">
      <c r="E27" s="7"/>
    </row>
    <row r="28" spans="1:15">
      <c r="B28" s="7"/>
      <c r="C28" s="7"/>
      <c r="D28" s="7"/>
      <c r="E28" s="7"/>
      <c r="F28" s="7"/>
      <c r="G28" s="7"/>
      <c r="H28" s="7"/>
      <c r="I28" s="7"/>
      <c r="J28" s="7"/>
      <c r="K28" s="7"/>
      <c r="L28" s="7"/>
      <c r="M28" s="7"/>
    </row>
    <row r="29" spans="1:15" ht="18.95">
      <c r="B29" s="9"/>
      <c r="E29" s="9"/>
      <c r="H29" s="9"/>
      <c r="K29" s="8"/>
      <c r="L29" s="8"/>
      <c r="M29" s="8"/>
      <c r="O29" s="7">
        <f>SUM(L29:M29)</f>
        <v>0</v>
      </c>
    </row>
    <row r="31" spans="1:15" ht="18.95">
      <c r="B31" s="10"/>
      <c r="C31" s="8"/>
      <c r="D31" s="8"/>
      <c r="E31" s="8"/>
      <c r="F31" s="8"/>
      <c r="G31" s="8"/>
      <c r="H31" s="8"/>
      <c r="I31" s="8"/>
      <c r="J31" s="8"/>
      <c r="K31" s="8"/>
      <c r="L31" s="8"/>
      <c r="M31" s="8"/>
    </row>
    <row r="34" spans="2:13">
      <c r="B34" s="7"/>
      <c r="C34" s="7"/>
      <c r="D34" s="7"/>
      <c r="E34" s="7"/>
      <c r="F34" s="7"/>
      <c r="G34" s="7"/>
      <c r="H34" s="7"/>
      <c r="I34" s="7"/>
      <c r="J34" s="7"/>
      <c r="K34" s="7"/>
      <c r="L34" s="7"/>
      <c r="M34" s="7"/>
    </row>
    <row r="35" spans="2:13">
      <c r="C35" s="7"/>
      <c r="D35" s="7"/>
      <c r="F35" s="7"/>
      <c r="G35" s="7"/>
      <c r="I35" s="7"/>
      <c r="J35" s="7"/>
      <c r="L35" s="7"/>
      <c r="M35" s="7"/>
    </row>
    <row r="36" spans="2:13">
      <c r="C36" s="7"/>
      <c r="D36" s="7"/>
      <c r="F36" s="7"/>
      <c r="G36" s="7"/>
      <c r="I36" s="7"/>
      <c r="J36" s="7"/>
      <c r="L36" s="7"/>
      <c r="M36" s="7"/>
    </row>
  </sheetData>
  <mergeCells count="6">
    <mergeCell ref="A1:M1"/>
    <mergeCell ref="A2:A3"/>
    <mergeCell ref="B2:M2"/>
    <mergeCell ref="B3:D3"/>
    <mergeCell ref="E3:G3"/>
    <mergeCell ref="H3:J3"/>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5464-A1BD-4D4C-A836-6A4674AD7949}">
  <dimension ref="A1:N13"/>
  <sheetViews>
    <sheetView topLeftCell="B1" workbookViewId="0">
      <selection activeCell="D14" sqref="D14"/>
    </sheetView>
  </sheetViews>
  <sheetFormatPr defaultColWidth="11" defaultRowHeight="15.95"/>
  <cols>
    <col min="1" max="1" width="6.125" bestFit="1" customWidth="1"/>
    <col min="2" max="2" width="19.375" bestFit="1" customWidth="1"/>
    <col min="3" max="3" width="17.125" bestFit="1" customWidth="1"/>
    <col min="4" max="4" width="13.5" customWidth="1"/>
    <col min="5" max="5" width="11.625" customWidth="1"/>
    <col min="6" max="6" width="10.625" customWidth="1"/>
    <col min="7" max="7" width="11" customWidth="1"/>
    <col min="8" max="8" width="12.5" customWidth="1"/>
    <col min="9" max="9" width="12.625" customWidth="1"/>
  </cols>
  <sheetData>
    <row r="1" spans="1:14" ht="32.25" customHeight="1">
      <c r="B1" s="173" t="s">
        <v>71</v>
      </c>
      <c r="C1" s="173"/>
      <c r="D1" s="173"/>
      <c r="E1" s="173"/>
      <c r="F1" s="173"/>
      <c r="G1" s="173"/>
      <c r="H1" s="173"/>
      <c r="I1" s="173"/>
      <c r="J1" s="173"/>
      <c r="K1" s="173"/>
      <c r="L1" s="173"/>
    </row>
    <row r="2" spans="1:14" s="98" customFormat="1">
      <c r="B2" s="145"/>
      <c r="C2" s="162" t="s">
        <v>72</v>
      </c>
      <c r="D2" s="162"/>
      <c r="E2" s="162"/>
      <c r="F2" s="162"/>
      <c r="G2" s="162"/>
      <c r="H2" s="162" t="s">
        <v>73</v>
      </c>
      <c r="I2" s="162"/>
      <c r="J2" s="162"/>
      <c r="K2" s="162"/>
      <c r="L2" s="163"/>
    </row>
    <row r="3" spans="1:14" s="98" customFormat="1">
      <c r="B3" s="146"/>
      <c r="C3" s="147" t="s">
        <v>74</v>
      </c>
      <c r="D3" s="147" t="s">
        <v>75</v>
      </c>
      <c r="E3" s="147" t="s">
        <v>76</v>
      </c>
      <c r="F3" s="148" t="s">
        <v>67</v>
      </c>
      <c r="G3" s="147" t="s">
        <v>7</v>
      </c>
      <c r="H3" s="147" t="s">
        <v>74</v>
      </c>
      <c r="I3" s="147" t="s">
        <v>75</v>
      </c>
      <c r="J3" s="147" t="s">
        <v>76</v>
      </c>
      <c r="K3" s="148" t="s">
        <v>67</v>
      </c>
      <c r="L3" s="149" t="s">
        <v>7</v>
      </c>
    </row>
    <row r="4" spans="1:14">
      <c r="B4" s="97" t="s">
        <v>77</v>
      </c>
      <c r="C4" s="7">
        <v>8554</v>
      </c>
      <c r="D4" s="7">
        <v>15550</v>
      </c>
      <c r="E4" s="7">
        <v>4556</v>
      </c>
      <c r="F4" s="99">
        <f>F7/100*30</f>
        <v>28659.9</v>
      </c>
      <c r="G4" s="100">
        <f>F4/F7</f>
        <v>0.3</v>
      </c>
      <c r="H4" s="7">
        <v>8131</v>
      </c>
      <c r="I4" s="7">
        <v>4660</v>
      </c>
      <c r="J4" s="7">
        <v>8602</v>
      </c>
      <c r="K4" s="99">
        <f>K7/100*30</f>
        <v>21393.3</v>
      </c>
      <c r="L4" s="101">
        <f>K4/K7</f>
        <v>0.3</v>
      </c>
      <c r="M4" s="7"/>
      <c r="N4" s="7"/>
    </row>
    <row r="5" spans="1:14">
      <c r="B5" s="97" t="s">
        <v>78</v>
      </c>
      <c r="C5" s="7">
        <v>15364</v>
      </c>
      <c r="D5" s="7">
        <v>15508</v>
      </c>
      <c r="E5" s="7">
        <v>7341</v>
      </c>
      <c r="F5" s="99">
        <f>F7/100*40</f>
        <v>38213.200000000004</v>
      </c>
      <c r="G5" s="100">
        <f t="shared" ref="G5" si="0">F5/F8</f>
        <v>0.4</v>
      </c>
      <c r="H5" s="7">
        <v>12550</v>
      </c>
      <c r="I5" s="7">
        <v>7465</v>
      </c>
      <c r="J5" s="7">
        <v>8509</v>
      </c>
      <c r="K5" s="99">
        <f>K7/100*40</f>
        <v>28524.400000000001</v>
      </c>
      <c r="L5" s="101">
        <f t="shared" ref="L5" si="1">K5/K8</f>
        <v>0.4</v>
      </c>
      <c r="M5" s="7"/>
      <c r="N5" s="7"/>
    </row>
    <row r="6" spans="1:14">
      <c r="B6" s="97" t="s">
        <v>79</v>
      </c>
      <c r="C6" s="7">
        <v>7554</v>
      </c>
      <c r="D6" s="7">
        <v>14550</v>
      </c>
      <c r="E6" s="7">
        <v>6556</v>
      </c>
      <c r="F6" s="99">
        <f>F7/100*30</f>
        <v>28659.9</v>
      </c>
      <c r="G6" s="100">
        <f>F6/F7</f>
        <v>0.3</v>
      </c>
      <c r="H6" s="7">
        <v>9922</v>
      </c>
      <c r="I6" s="7">
        <v>4460</v>
      </c>
      <c r="J6" s="7">
        <v>7012</v>
      </c>
      <c r="K6" s="99">
        <f>K7/100*30</f>
        <v>21393.3</v>
      </c>
      <c r="L6" s="101">
        <f>K6/K7</f>
        <v>0.3</v>
      </c>
      <c r="M6" s="7"/>
      <c r="N6" s="7"/>
    </row>
    <row r="7" spans="1:14" s="98" customFormat="1">
      <c r="B7" s="150" t="s">
        <v>67</v>
      </c>
      <c r="C7" s="153">
        <f>SUM(C4:C6)</f>
        <v>31472</v>
      </c>
      <c r="D7" s="153">
        <f t="shared" ref="D7:E7" si="2">SUM(D4:D6)</f>
        <v>45608</v>
      </c>
      <c r="E7" s="153">
        <f t="shared" si="2"/>
        <v>18453</v>
      </c>
      <c r="F7" s="152">
        <f>95533</f>
        <v>95533</v>
      </c>
      <c r="G7" s="151">
        <v>100</v>
      </c>
      <c r="H7" s="153">
        <f>SUM(H4:H6)</f>
        <v>30603</v>
      </c>
      <c r="I7" s="153">
        <f t="shared" ref="I7:J7" si="3">SUM(I4:I6)</f>
        <v>16585</v>
      </c>
      <c r="J7" s="153">
        <f t="shared" si="3"/>
        <v>24123</v>
      </c>
      <c r="K7" s="152">
        <v>71311</v>
      </c>
      <c r="L7" s="154">
        <v>100</v>
      </c>
    </row>
    <row r="8" spans="1:14" s="95" customFormat="1" ht="22.5" hidden="1" customHeight="1">
      <c r="A8" s="95" t="s">
        <v>80</v>
      </c>
      <c r="F8" s="95">
        <f>SUM(F4:F6)</f>
        <v>95533</v>
      </c>
      <c r="K8" s="96">
        <f>SUM(K4:K6)</f>
        <v>71311</v>
      </c>
      <c r="N8" s="155"/>
    </row>
    <row r="9" spans="1:14">
      <c r="C9" s="7"/>
      <c r="D9" s="7"/>
      <c r="E9" s="7"/>
      <c r="F9" s="7"/>
      <c r="G9" s="7"/>
      <c r="H9" s="7"/>
      <c r="I9" s="7"/>
      <c r="J9" s="7"/>
      <c r="K9" s="7"/>
      <c r="L9" s="7"/>
    </row>
    <row r="10" spans="1:14">
      <c r="C10" s="7"/>
      <c r="D10" s="7"/>
      <c r="E10" s="7"/>
      <c r="F10" s="7"/>
      <c r="G10" s="7"/>
      <c r="H10" s="7"/>
      <c r="I10" s="7"/>
      <c r="J10" s="7"/>
      <c r="L10" s="7"/>
    </row>
    <row r="11" spans="1:14">
      <c r="D11" s="7">
        <f>C7+H7</f>
        <v>62075</v>
      </c>
    </row>
    <row r="12" spans="1:14">
      <c r="D12" s="7">
        <f>D7+I7</f>
        <v>62193</v>
      </c>
    </row>
    <row r="13" spans="1:14">
      <c r="D13" s="7">
        <f>E7+J7</f>
        <v>42576</v>
      </c>
    </row>
  </sheetData>
  <mergeCells count="3">
    <mergeCell ref="C2:G2"/>
    <mergeCell ref="H2:L2"/>
    <mergeCell ref="B1:L1"/>
  </mergeCells>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23EAC654D752384996A8A2C3EAC36BC8" ma:contentTypeVersion="13" ma:contentTypeDescription="Create a new document." ma:contentTypeScope="" ma:versionID="67a7b9b386a9596f8a909b34c7f6ca3f">
  <xsd:schema xmlns:xsd="http://www.w3.org/2001/XMLSchema" xmlns:xs="http://www.w3.org/2001/XMLSchema" xmlns:p="http://schemas.microsoft.com/office/2006/metadata/properties" xmlns:ns2="48b0ec71-3dc6-42dc-8aaf-964cfe9da525" xmlns:ns3="910e928b-4406-48cc-86ab-c67cbac8571b" targetNamespace="http://schemas.microsoft.com/office/2006/metadata/properties" ma:root="true" ma:fieldsID="027127e8105bc113cf36625c51f01a11" ns2:_="" ns3:_="">
    <xsd:import namespace="48b0ec71-3dc6-42dc-8aaf-964cfe9da525"/>
    <xsd:import namespace="910e928b-4406-48cc-86ab-c67cbac8571b"/>
    <xsd:element name="properties">
      <xsd:complexType>
        <xsd:sequence>
          <xsd:element name="documentManagement">
            <xsd:complexType>
              <xsd:all>
                <xsd:element ref="ns2:p5e7a70900b24fdf9bcfb9b5fc846c60" minOccurs="0"/>
                <xsd:element ref="ns2:TaxCatchAll" minOccurs="0"/>
                <xsd:element ref="ns2:TaxCatchAllLabel" minOccurs="0"/>
                <xsd:element ref="ns2:ToBeArchive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0ec71-3dc6-42dc-8aaf-964cfe9da525" elementFormDefault="qualified">
    <xsd:import namespace="http://schemas.microsoft.com/office/2006/documentManagement/types"/>
    <xsd:import namespace="http://schemas.microsoft.com/office/infopath/2007/PartnerControls"/>
    <xsd:element name="p5e7a70900b24fdf9bcfb9b5fc846c60" ma:index="8" nillable="true" ma:taxonomy="true" ma:internalName="p5e7a70900b24fdf9bcfb9b5fc846c60" ma:taxonomyFieldName="ArchiveCode" ma:displayName="Archive code" ma:readOnly="false" ma:default="" ma:fieldId="{95e7a709-00b2-4fdf-9bcf-b9b5fc846c60}" ma:sspId="8710b318-ea48-4423-a308-0e87359dff93" ma:termSetId="eca26591-3e39-4461-87f0-273b620e323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da50ec6-33d4-4d6f-9ca6-0bf15f7e63b0}" ma:internalName="TaxCatchAll" ma:readOnly="false" ma:showField="CatchAllData" ma:web="48b0ec71-3dc6-42dc-8aaf-964cfe9da5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da50ec6-33d4-4d6f-9ca6-0bf15f7e63b0}" ma:internalName="TaxCatchAllLabel" ma:readOnly="false" ma:showField="CatchAllDataLabel" ma:web="48b0ec71-3dc6-42dc-8aaf-964cfe9da525">
      <xsd:complexType>
        <xsd:complexContent>
          <xsd:extension base="dms:MultiChoiceLookup">
            <xsd:sequence>
              <xsd:element name="Value" type="dms:Lookup" maxOccurs="unbounded" minOccurs="0" nillable="true"/>
            </xsd:sequence>
          </xsd:extension>
        </xsd:complexContent>
      </xsd:complexType>
    </xsd:element>
    <xsd:element name="ToBeArchived" ma:index="12" nillable="true" ma:displayName="To be archived" ma:internalName="ToBeArchived">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0e928b-4406-48cc-86ab-c67cbac8571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oBeArchived xmlns="48b0ec71-3dc6-42dc-8aaf-964cfe9da525" xsi:nil="true"/>
    <TaxCatchAll xmlns="48b0ec71-3dc6-42dc-8aaf-964cfe9da525" xsi:nil="true"/>
    <TaxCatchAllLabel xmlns="48b0ec71-3dc6-42dc-8aaf-964cfe9da525" xsi:nil="true"/>
    <p5e7a70900b24fdf9bcfb9b5fc846c60 xmlns="48b0ec71-3dc6-42dc-8aaf-964cfe9da525">
      <Terms xmlns="http://schemas.microsoft.com/office/infopath/2007/PartnerControls"/>
    </p5e7a70900b24fdf9bcfb9b5fc846c60>
  </documentManagement>
</p:properties>
</file>

<file path=customXml/itemProps1.xml><?xml version="1.0" encoding="utf-8"?>
<ds:datastoreItem xmlns:ds="http://schemas.openxmlformats.org/officeDocument/2006/customXml" ds:itemID="{705B289E-0ECE-40C2-B2DA-D51E65270BDD}"/>
</file>

<file path=customXml/itemProps2.xml><?xml version="1.0" encoding="utf-8"?>
<ds:datastoreItem xmlns:ds="http://schemas.openxmlformats.org/officeDocument/2006/customXml" ds:itemID="{42A24524-418D-43FD-9ADF-A0101F5F99C5}"/>
</file>

<file path=customXml/itemProps3.xml><?xml version="1.0" encoding="utf-8"?>
<ds:datastoreItem xmlns:ds="http://schemas.openxmlformats.org/officeDocument/2006/customXml" ds:itemID="{D92ADC5E-F0B6-4902-A968-5C64811A1C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Microsoft Office</dc:creator>
  <cp:keywords/>
  <dc:description/>
  <cp:lastModifiedBy>Dohogne Jean-Jacques - MD8</cp:lastModifiedBy>
  <cp:revision/>
  <dcterms:created xsi:type="dcterms:W3CDTF">2022-07-03T16:10:00Z</dcterms:created>
  <dcterms:modified xsi:type="dcterms:W3CDTF">2022-10-15T06:02:41Z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dc1db8-2f64-468c-a02a-c7d04ea19826_Enabled">
    <vt:lpwstr>true</vt:lpwstr>
  </property>
  <property fmtid="{D5CDD505-2E9C-101B-9397-08002B2CF9AE}" pid="3" name="MSIP_Label_dddc1db8-2f64-468c-a02a-c7d04ea19826_SetDate">
    <vt:lpwstr>2022-10-12T12:06:11Z</vt:lpwstr>
  </property>
  <property fmtid="{D5CDD505-2E9C-101B-9397-08002B2CF9AE}" pid="4" name="MSIP_Label_dddc1db8-2f64-468c-a02a-c7d04ea19826_Method">
    <vt:lpwstr>Privileged</vt:lpwstr>
  </property>
  <property fmtid="{D5CDD505-2E9C-101B-9397-08002B2CF9AE}" pid="5" name="MSIP_Label_dddc1db8-2f64-468c-a02a-c7d04ea19826_Name">
    <vt:lpwstr>Non classifié - Niet geclassificeerd</vt:lpwstr>
  </property>
  <property fmtid="{D5CDD505-2E9C-101B-9397-08002B2CF9AE}" pid="6" name="MSIP_Label_dddc1db8-2f64-468c-a02a-c7d04ea19826_SiteId">
    <vt:lpwstr>80153b30-e434-429b-b41c-0d47f9deec42</vt:lpwstr>
  </property>
  <property fmtid="{D5CDD505-2E9C-101B-9397-08002B2CF9AE}" pid="7" name="MSIP_Label_dddc1db8-2f64-468c-a02a-c7d04ea19826_ActionId">
    <vt:lpwstr>cbd40f77-5356-4d29-b9fb-065937a0d62f</vt:lpwstr>
  </property>
  <property fmtid="{D5CDD505-2E9C-101B-9397-08002B2CF9AE}" pid="8" name="MSIP_Label_dddc1db8-2f64-468c-a02a-c7d04ea19826_ContentBits">
    <vt:lpwstr>0</vt:lpwstr>
  </property>
  <property fmtid="{D5CDD505-2E9C-101B-9397-08002B2CF9AE}" pid="9" name="ContentTypeId">
    <vt:lpwstr>0x01010023EAC654D752384996A8A2C3EAC36BC8</vt:lpwstr>
  </property>
  <property fmtid="{D5CDD505-2E9C-101B-9397-08002B2CF9AE}" pid="10" name="ArchiveCode">
    <vt:lpwstr/>
  </property>
</Properties>
</file>