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iplomatiebel-my.sharepoint.com/personal/bo_ampe_diplobel_fed_be/Documents/Documents/1. Administratie/2. KWALITEITSCONTROLE/D2.5/Hans Joppen/IPIS/"/>
    </mc:Choice>
  </mc:AlternateContent>
  <xr:revisionPtr revIDLastSave="31" documentId="8_{ECE860FB-8BCD-4DA5-A9C2-044DAACED599}" xr6:coauthVersionLast="47" xr6:coauthVersionMax="47" xr10:uidLastSave="{20279671-66F9-4F2A-9C4A-EE65245C7F98}"/>
  <bookViews>
    <workbookView xWindow="57480" yWindow="-120" windowWidth="27645" windowHeight="16440" xr2:uid="{8C264E9A-A45A-7247-A3D6-C27C6915C46A}"/>
  </bookViews>
  <sheets>
    <sheet name="Budget Agreed" sheetId="1" r:id="rId1"/>
    <sheet name="Blad1"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F31" i="1"/>
  <c r="F29" i="1"/>
  <c r="F28" i="1"/>
  <c r="F23" i="1"/>
  <c r="F22" i="1" l="1"/>
  <c r="E36" i="5"/>
  <c r="E37" i="5" s="1"/>
  <c r="E38" i="5" s="1"/>
  <c r="E34" i="5"/>
  <c r="E32" i="5"/>
  <c r="E31" i="5"/>
  <c r="E30" i="5"/>
  <c r="E29" i="5"/>
  <c r="E27" i="5"/>
  <c r="E26" i="5"/>
  <c r="E25" i="5"/>
  <c r="E24" i="5"/>
  <c r="E23" i="5"/>
  <c r="E21" i="5"/>
  <c r="E19" i="5"/>
  <c r="E18" i="5"/>
  <c r="E16" i="5"/>
  <c r="E15" i="5"/>
  <c r="E14" i="5"/>
  <c r="E13" i="5"/>
  <c r="E9" i="5"/>
  <c r="E8" i="5"/>
  <c r="E7" i="5"/>
  <c r="E31" i="1" l="1"/>
  <c r="E8" i="1"/>
  <c r="E7" i="1"/>
  <c r="E29" i="1"/>
  <c r="E26" i="1"/>
  <c r="E28" i="1"/>
  <c r="E27" i="1"/>
  <c r="E24" i="1"/>
  <c r="E23" i="1"/>
  <c r="E14" i="1"/>
  <c r="F14" i="1" s="1"/>
  <c r="E20" i="1"/>
  <c r="E17" i="1"/>
  <c r="F17" i="1" s="1"/>
  <c r="F33" i="1" l="1"/>
  <c r="E15" i="1"/>
  <c r="F15" i="1" s="1"/>
  <c r="E3" i="1"/>
  <c r="F3" i="1" s="1"/>
  <c r="E19" i="1"/>
  <c r="E12" i="1"/>
  <c r="F12" i="1" s="1"/>
  <c r="E10" i="1"/>
  <c r="F10" i="1" s="1"/>
  <c r="E9" i="1"/>
  <c r="F9" i="1" s="1"/>
  <c r="E4" i="1"/>
  <c r="F4" i="1" s="1"/>
  <c r="E5" i="1" l="1"/>
  <c r="E11" i="1"/>
  <c r="F11" i="1" s="1"/>
  <c r="E33" i="1" l="1"/>
  <c r="E34" i="1" s="1"/>
  <c r="F5" i="1"/>
  <c r="F35" i="1" l="1"/>
  <c r="F34" i="1"/>
  <c r="E35" i="1"/>
</calcChain>
</file>

<file path=xl/sharedStrings.xml><?xml version="1.0" encoding="utf-8"?>
<sst xmlns="http://schemas.openxmlformats.org/spreadsheetml/2006/main" count="135" uniqueCount="63">
  <si>
    <t>Item</t>
  </si>
  <si>
    <t>unit</t>
  </si>
  <si>
    <t># units</t>
  </si>
  <si>
    <t>unit costs (in EUR)</t>
  </si>
  <si>
    <t>Total (in EUR)</t>
  </si>
  <si>
    <t>Staff costs</t>
  </si>
  <si>
    <t>HakiRasilimali staff (1 FTE)</t>
  </si>
  <si>
    <t>months</t>
  </si>
  <si>
    <t>IPIS HQ staff (0,5 FTE)</t>
  </si>
  <si>
    <t>IPIS TZ staff (1 FTE)</t>
  </si>
  <si>
    <t>Travel</t>
  </si>
  <si>
    <t>HR per diem and lodging</t>
  </si>
  <si>
    <t>days</t>
  </si>
  <si>
    <t>HR in-country travel</t>
  </si>
  <si>
    <t>trips</t>
  </si>
  <si>
    <t>IPIS international flights</t>
  </si>
  <si>
    <t>IPIS in-country travel</t>
  </si>
  <si>
    <t>IPIS per diem and lodging</t>
  </si>
  <si>
    <t>IPIS misc travel costs</t>
  </si>
  <si>
    <t>Result 1</t>
  </si>
  <si>
    <t>HR annual general meeting (2days - 40 pax)</t>
  </si>
  <si>
    <t>participants</t>
  </si>
  <si>
    <t>Result 2</t>
  </si>
  <si>
    <t>Support to HR members monitoring</t>
  </si>
  <si>
    <t>members</t>
  </si>
  <si>
    <t>Result 3</t>
  </si>
  <si>
    <t>ESKi training (participation of 10 CBOs)</t>
  </si>
  <si>
    <t>organizations</t>
  </si>
  <si>
    <t>Extractive Baraza (2 days - 50 pax)</t>
  </si>
  <si>
    <t xml:space="preserve">Comunity radio airtime </t>
  </si>
  <si>
    <t>hours</t>
  </si>
  <si>
    <t>HR website support</t>
  </si>
  <si>
    <t>Result 4</t>
  </si>
  <si>
    <t xml:space="preserve">Graphic design </t>
  </si>
  <si>
    <t>Report translations (English-Swahili)</t>
  </si>
  <si>
    <t>reports</t>
  </si>
  <si>
    <t>Layout and prints</t>
  </si>
  <si>
    <t xml:space="preserve">Extractive Insights Online Media Dialogues </t>
  </si>
  <si>
    <t>dialogues</t>
  </si>
  <si>
    <t>Monitoring and evaluation</t>
  </si>
  <si>
    <t>External M&amp;E</t>
  </si>
  <si>
    <t xml:space="preserve">days </t>
  </si>
  <si>
    <t>Subtotal</t>
  </si>
  <si>
    <t>Overhead (8% - shared)</t>
  </si>
  <si>
    <t>Total</t>
  </si>
  <si>
    <t xml:space="preserve">Total </t>
  </si>
  <si>
    <t>National Extractive Conference</t>
  </si>
  <si>
    <t>2022 HR Annual Reflection &amp; Staff Capacity Building (Training)</t>
  </si>
  <si>
    <t>IPIS TZ staff (1 FTE) - FP/Focal Point</t>
  </si>
  <si>
    <t>NEW National Extractive Conference</t>
  </si>
  <si>
    <t>Comunity Media and outreach (cartoon, Journal, …)</t>
  </si>
  <si>
    <t>Units</t>
  </si>
  <si>
    <t>Dig. Sec. training (2 days - 20 pax) NEW Annual reflection day</t>
  </si>
  <si>
    <t>Reduced to 0 because incorporated  in the budget for annual reflection day which was increased accordingly to also include travel costs.</t>
  </si>
  <si>
    <t>Budgets for communications and publications are integrated in an overall budget for the national conference.</t>
  </si>
  <si>
    <t>Divided over both HakiRasilimali and IPIS</t>
  </si>
  <si>
    <t>Adjusted budget</t>
  </si>
  <si>
    <t xml:space="preserve">NEW </t>
  </si>
  <si>
    <t xml:space="preserve">The website was provided for in the proposal but already under construction when the project started. </t>
  </si>
  <si>
    <t>The training budget was integrated in a budget for HakiRasilimali's annual reflection day. The initial plan was to organise a security training. A SWOT analysis revealed, however, that there is more need for MEL training.  This new budget includes travel budgets. Also, 2000€ for the annual meeting was transferred to the reflection day (see above)</t>
  </si>
  <si>
    <t xml:space="preserve">The budget for the Annual General Meeting was reduced and 2000€ was moved to the budget for the annual reflection day. The annual reflection day was deemed more important for this project because it involves staff and board members in strategic planning and organisational capacity building (incl. training), hence contributing to the objective of strengthening the secretariat and the network. </t>
  </si>
  <si>
    <t>The budget for research is now divided over the actual research activities  and a budget for the National Conference. Initially, the budget set aside for the national conference was dedicated to communication and publications. It will also be used as a forum to engage stakeholders and feed into research. If possible, the annual conference will be combined with a training on research and methodology for HR secretariat and members.  Hence, 8250€ was transferred to cover for the National conference</t>
  </si>
  <si>
    <t xml:space="preserve">See above. The National Conference is a flagship project for HakiRasilimali. Building on the insights from the extractive Baraza, the Conference and the evidence based research will feed into an advocacy strategy to be developed by 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</si>
</sst>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theme="1"/>
      <name val="Calibri"/>
      <family val="2"/>
      <scheme val="minor"/>
    </font>
    <font>
      <i/>
      <sz val="12"/>
      <color theme="1"/>
      <name val="Calibri"/>
      <family val="2"/>
      <scheme val="minor"/>
    </font>
    <font>
      <sz val="12"/>
      <color theme="9"/>
      <name val="Calibri"/>
      <family val="2"/>
      <scheme val="minor"/>
    </font>
    <font>
      <sz val="12"/>
      <color theme="9"/>
      <name val="Calibri (Hoofdtekst)"/>
    </font>
    <font>
      <sz val="11"/>
      <color rgb="FF006100"/>
      <name val="Roboto"/>
      <family val="2"/>
    </font>
    <font>
      <sz val="11"/>
      <color rgb="FF9C0006"/>
      <name val="Roboto"/>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5" fillId="4" borderId="0" applyNumberFormat="0" applyBorder="0" applyAlignment="0" applyProtection="0"/>
    <xf numFmtId="0" fontId="6" fillId="5" borderId="0" applyNumberFormat="0" applyBorder="0" applyAlignment="0" applyProtection="0"/>
  </cellStyleXfs>
  <cellXfs count="70">
    <xf numFmtId="0" fontId="0" fillId="0" borderId="0" xfId="0"/>
    <xf numFmtId="4" fontId="0" fillId="0" borderId="0" xfId="0" applyNumberFormat="1"/>
    <xf numFmtId="3" fontId="0" fillId="0" borderId="0" xfId="0" applyNumberFormat="1"/>
    <xf numFmtId="0" fontId="0" fillId="0" borderId="1" xfId="0" applyBorder="1"/>
    <xf numFmtId="0" fontId="1" fillId="2" borderId="1" xfId="0" applyFont="1" applyFill="1" applyBorder="1"/>
    <xf numFmtId="0" fontId="1" fillId="2" borderId="0" xfId="0" applyFont="1" applyFill="1"/>
    <xf numFmtId="0" fontId="0" fillId="2" borderId="0" xfId="0" applyFill="1"/>
    <xf numFmtId="3" fontId="0" fillId="2" borderId="0" xfId="0" applyNumberFormat="1" applyFill="1"/>
    <xf numFmtId="0" fontId="0" fillId="2" borderId="1" xfId="0" applyFill="1" applyBorder="1"/>
    <xf numFmtId="3" fontId="1" fillId="2" borderId="0" xfId="0" applyNumberFormat="1" applyFont="1" applyFill="1"/>
    <xf numFmtId="0" fontId="2" fillId="0" borderId="6" xfId="0" applyFont="1" applyBorder="1"/>
    <xf numFmtId="0" fontId="2" fillId="0" borderId="7" xfId="0" applyFont="1" applyBorder="1"/>
    <xf numFmtId="0" fontId="2" fillId="0" borderId="7" xfId="0" applyFont="1" applyBorder="1" applyAlignment="1">
      <alignment horizontal="right"/>
    </xf>
    <xf numFmtId="0" fontId="1" fillId="2" borderId="3" xfId="0" applyFont="1" applyFill="1" applyBorder="1"/>
    <xf numFmtId="0" fontId="1" fillId="2" borderId="4" xfId="0" applyFont="1" applyFill="1" applyBorder="1"/>
    <xf numFmtId="3" fontId="1" fillId="2" borderId="4" xfId="0" applyNumberFormat="1" applyFont="1" applyFill="1" applyBorder="1"/>
    <xf numFmtId="0" fontId="0" fillId="0" borderId="0" xfId="0" applyAlignment="1">
      <alignment horizontal="right"/>
    </xf>
    <xf numFmtId="0" fontId="0" fillId="3" borderId="1" xfId="0" applyFill="1" applyBorder="1"/>
    <xf numFmtId="0" fontId="0" fillId="3" borderId="0" xfId="0" applyFill="1"/>
    <xf numFmtId="3" fontId="0" fillId="3" borderId="0" xfId="0" applyNumberFormat="1" applyFill="1"/>
    <xf numFmtId="0" fontId="1" fillId="2" borderId="8" xfId="0" applyFont="1" applyFill="1" applyBorder="1"/>
    <xf numFmtId="0" fontId="1" fillId="2" borderId="9" xfId="0" applyFont="1" applyFill="1" applyBorder="1"/>
    <xf numFmtId="0" fontId="0" fillId="2" borderId="9" xfId="0" applyFill="1" applyBorder="1" applyAlignment="1">
      <alignment horizontal="right"/>
    </xf>
    <xf numFmtId="0" fontId="0" fillId="2" borderId="9" xfId="0" applyFill="1" applyBorder="1"/>
    <xf numFmtId="0" fontId="0" fillId="0" borderId="3" xfId="0" applyBorder="1"/>
    <xf numFmtId="0" fontId="0" fillId="0" borderId="4" xfId="0" applyBorder="1"/>
    <xf numFmtId="3" fontId="0" fillId="0" borderId="4" xfId="0" applyNumberFormat="1" applyBorder="1"/>
    <xf numFmtId="0" fontId="0" fillId="0" borderId="0" xfId="0" applyAlignment="1">
      <alignmen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0" borderId="1" xfId="0" applyBorder="1" applyAlignment="1">
      <alignment vertical="top" wrapText="1"/>
    </xf>
    <xf numFmtId="3" fontId="0" fillId="0" borderId="0" xfId="0" applyNumberFormat="1" applyAlignment="1">
      <alignment vertical="top" wrapText="1"/>
    </xf>
    <xf numFmtId="3" fontId="0" fillId="0" borderId="2" xfId="0" applyNumberFormat="1" applyBorder="1" applyAlignment="1">
      <alignment vertical="top"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0" fillId="2" borderId="0" xfId="0" applyFill="1" applyAlignment="1">
      <alignment vertical="top" wrapText="1"/>
    </xf>
    <xf numFmtId="3" fontId="0" fillId="2" borderId="0" xfId="0" applyNumberFormat="1" applyFill="1" applyAlignment="1">
      <alignment vertical="top" wrapText="1"/>
    </xf>
    <xf numFmtId="3" fontId="0" fillId="2" borderId="2" xfId="0" applyNumberFormat="1" applyFill="1" applyBorder="1" applyAlignment="1">
      <alignment vertical="top" wrapText="1"/>
    </xf>
    <xf numFmtId="3" fontId="1" fillId="2" borderId="0" xfId="0" applyNumberFormat="1" applyFont="1" applyFill="1" applyAlignment="1">
      <alignment vertical="top" wrapText="1"/>
    </xf>
    <xf numFmtId="3" fontId="1" fillId="2" borderId="2" xfId="0" applyNumberFormat="1" applyFont="1" applyFill="1" applyBorder="1" applyAlignment="1">
      <alignment vertical="top" wrapText="1"/>
    </xf>
    <xf numFmtId="0" fontId="0" fillId="3" borderId="1" xfId="0" applyFill="1" applyBorder="1" applyAlignment="1">
      <alignment vertical="top" wrapText="1"/>
    </xf>
    <xf numFmtId="0" fontId="0" fillId="3" borderId="0" xfId="0" applyFill="1" applyAlignment="1">
      <alignment vertical="top" wrapText="1"/>
    </xf>
    <xf numFmtId="3" fontId="0" fillId="3" borderId="0" xfId="0" applyNumberFormat="1" applyFill="1" applyAlignment="1">
      <alignment vertical="top" wrapText="1"/>
    </xf>
    <xf numFmtId="3" fontId="0" fillId="3" borderId="2" xfId="0" applyNumberFormat="1" applyFill="1" applyBorder="1" applyAlignment="1">
      <alignment vertical="top" wrapText="1"/>
    </xf>
    <xf numFmtId="0" fontId="0" fillId="2" borderId="1" xfId="0"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3" fontId="0" fillId="0" borderId="4" xfId="0" applyNumberFormat="1" applyBorder="1" applyAlignment="1">
      <alignment vertical="top" wrapText="1"/>
    </xf>
    <xf numFmtId="3" fontId="0" fillId="0" borderId="5" xfId="0" applyNumberFormat="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3" fontId="1" fillId="2" borderId="4" xfId="0" applyNumberFormat="1" applyFont="1" applyFill="1" applyBorder="1" applyAlignment="1">
      <alignment vertical="top" wrapText="1"/>
    </xf>
    <xf numFmtId="3" fontId="1" fillId="2" borderId="5" xfId="0" applyNumberFormat="1" applyFont="1" applyFill="1" applyBorder="1" applyAlignment="1">
      <alignment vertical="top" wrapText="1"/>
    </xf>
    <xf numFmtId="0" fontId="3" fillId="0" borderId="1" xfId="0" applyFont="1" applyBorder="1"/>
    <xf numFmtId="0" fontId="3" fillId="0" borderId="0" xfId="0" applyFont="1"/>
    <xf numFmtId="3" fontId="3" fillId="0" borderId="0" xfId="0" applyNumberFormat="1" applyFont="1"/>
    <xf numFmtId="0" fontId="3" fillId="0" borderId="0" xfId="0" applyFont="1" applyAlignment="1">
      <alignment wrapText="1"/>
    </xf>
    <xf numFmtId="0" fontId="4" fillId="0" borderId="0" xfId="0" applyFont="1"/>
    <xf numFmtId="0" fontId="3" fillId="0" borderId="11" xfId="0" applyFont="1" applyBorder="1"/>
    <xf numFmtId="0" fontId="1" fillId="0" borderId="11" xfId="0" applyFont="1" applyBorder="1"/>
    <xf numFmtId="3" fontId="3" fillId="0" borderId="12" xfId="0" applyNumberFormat="1" applyFont="1" applyBorder="1"/>
    <xf numFmtId="3" fontId="0" fillId="0" borderId="12" xfId="0" applyNumberFormat="1" applyBorder="1"/>
    <xf numFmtId="0" fontId="3" fillId="0" borderId="12" xfId="0" applyFont="1" applyBorder="1"/>
    <xf numFmtId="3" fontId="6" fillId="5" borderId="0" xfId="2" applyNumberFormat="1"/>
    <xf numFmtId="3" fontId="5" fillId="4" borderId="0" xfId="1" applyNumberFormat="1"/>
    <xf numFmtId="3" fontId="6" fillId="5" borderId="13" xfId="2" applyNumberFormat="1" applyBorder="1"/>
    <xf numFmtId="3" fontId="5" fillId="4" borderId="12" xfId="1" applyNumberFormat="1" applyBorder="1"/>
    <xf numFmtId="3" fontId="6" fillId="5" borderId="12" xfId="2" applyNumberFormat="1" applyBorder="1"/>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A20E9-2E8E-3548-97B8-8DDFA3F8295C}">
  <dimension ref="A1:H65"/>
  <sheetViews>
    <sheetView tabSelected="1" topLeftCell="A11" zoomScale="90" zoomScaleNormal="90" workbookViewId="0">
      <selection activeCell="A22" sqref="A22"/>
    </sheetView>
  </sheetViews>
  <sheetFormatPr defaultColWidth="11" defaultRowHeight="15.5"/>
  <cols>
    <col min="1" max="1" width="54.33203125" customWidth="1"/>
    <col min="2" max="2" width="49" customWidth="1"/>
    <col min="4" max="4" width="16.5" bestFit="1" customWidth="1"/>
    <col min="5" max="5" width="12.6640625" bestFit="1" customWidth="1"/>
    <col min="6" max="6" width="15.1640625" style="60" customWidth="1"/>
    <col min="7" max="7" width="8.1640625" customWidth="1"/>
    <col min="8" max="8" width="62" customWidth="1"/>
  </cols>
  <sheetData>
    <row r="1" spans="1:8" ht="16" thickBot="1">
      <c r="A1" s="10" t="s">
        <v>0</v>
      </c>
      <c r="B1" s="11" t="s">
        <v>1</v>
      </c>
      <c r="C1" s="12" t="s">
        <v>2</v>
      </c>
      <c r="D1" s="11" t="s">
        <v>3</v>
      </c>
      <c r="E1" s="11" t="s">
        <v>4</v>
      </c>
    </row>
    <row r="2" spans="1:8">
      <c r="A2" s="20" t="s">
        <v>5</v>
      </c>
      <c r="B2" s="21"/>
      <c r="C2" s="22"/>
      <c r="D2" s="23"/>
      <c r="E2" s="23"/>
      <c r="F2" s="61" t="s">
        <v>56</v>
      </c>
    </row>
    <row r="3" spans="1:8">
      <c r="A3" s="3" t="s">
        <v>6</v>
      </c>
      <c r="B3" t="s">
        <v>7</v>
      </c>
      <c r="C3" s="16">
        <v>18</v>
      </c>
      <c r="D3" s="2">
        <v>2015</v>
      </c>
      <c r="E3" s="2">
        <f>C3*D3</f>
        <v>36270</v>
      </c>
      <c r="F3" s="63">
        <f>E3</f>
        <v>36270</v>
      </c>
    </row>
    <row r="4" spans="1:8">
      <c r="A4" s="3" t="s">
        <v>8</v>
      </c>
      <c r="B4" t="s">
        <v>7</v>
      </c>
      <c r="C4">
        <v>18</v>
      </c>
      <c r="D4" s="2">
        <v>3085</v>
      </c>
      <c r="E4" s="2">
        <f>C4*D4</f>
        <v>55530</v>
      </c>
      <c r="F4" s="63">
        <f>E4</f>
        <v>55530</v>
      </c>
    </row>
    <row r="5" spans="1:8">
      <c r="A5" s="3" t="s">
        <v>9</v>
      </c>
      <c r="B5" t="s">
        <v>7</v>
      </c>
      <c r="C5">
        <v>6</v>
      </c>
      <c r="D5" s="2">
        <v>1250</v>
      </c>
      <c r="E5" s="2">
        <f>C5*D5</f>
        <v>7500</v>
      </c>
      <c r="F5" s="63">
        <f>E5</f>
        <v>7500</v>
      </c>
    </row>
    <row r="6" spans="1:8">
      <c r="A6" s="4" t="s">
        <v>10</v>
      </c>
      <c r="B6" s="5"/>
      <c r="C6" s="6"/>
      <c r="D6" s="7"/>
      <c r="E6" s="7"/>
      <c r="F6" s="65"/>
    </row>
    <row r="7" spans="1:8" ht="31">
      <c r="A7" s="3" t="s">
        <v>11</v>
      </c>
      <c r="B7" t="s">
        <v>12</v>
      </c>
      <c r="C7">
        <v>30</v>
      </c>
      <c r="D7" s="2">
        <v>150</v>
      </c>
      <c r="E7" s="2">
        <f t="shared" ref="E7:E12" si="0">C7*D7</f>
        <v>4500</v>
      </c>
      <c r="F7" s="62">
        <v>0</v>
      </c>
      <c r="G7" s="56" t="s">
        <v>57</v>
      </c>
      <c r="H7" s="58" t="s">
        <v>53</v>
      </c>
    </row>
    <row r="8" spans="1:8" ht="31">
      <c r="A8" s="3" t="s">
        <v>13</v>
      </c>
      <c r="B8" t="s">
        <v>14</v>
      </c>
      <c r="C8">
        <v>6</v>
      </c>
      <c r="D8" s="2">
        <v>250</v>
      </c>
      <c r="E8" s="2">
        <f t="shared" si="0"/>
        <v>1500</v>
      </c>
      <c r="F8" s="62">
        <v>0</v>
      </c>
      <c r="G8" s="56" t="s">
        <v>57</v>
      </c>
      <c r="H8" s="58" t="s">
        <v>53</v>
      </c>
    </row>
    <row r="9" spans="1:8">
      <c r="A9" s="3" t="s">
        <v>15</v>
      </c>
      <c r="B9" t="s">
        <v>14</v>
      </c>
      <c r="C9">
        <v>3</v>
      </c>
      <c r="D9" s="2">
        <v>1250</v>
      </c>
      <c r="E9" s="2">
        <f t="shared" si="0"/>
        <v>3750</v>
      </c>
      <c r="F9" s="63">
        <f>E9</f>
        <v>3750</v>
      </c>
    </row>
    <row r="10" spans="1:8">
      <c r="A10" s="3" t="s">
        <v>16</v>
      </c>
      <c r="B10" t="s">
        <v>14</v>
      </c>
      <c r="C10">
        <v>6</v>
      </c>
      <c r="D10" s="2">
        <v>250</v>
      </c>
      <c r="E10" s="2">
        <f t="shared" si="0"/>
        <v>1500</v>
      </c>
      <c r="F10" s="63">
        <f>E10</f>
        <v>1500</v>
      </c>
    </row>
    <row r="11" spans="1:8">
      <c r="A11" s="3" t="s">
        <v>17</v>
      </c>
      <c r="B11" t="s">
        <v>12</v>
      </c>
      <c r="C11">
        <v>75</v>
      </c>
      <c r="D11" s="2">
        <v>150</v>
      </c>
      <c r="E11" s="2">
        <f t="shared" si="0"/>
        <v>11250</v>
      </c>
      <c r="F11" s="63">
        <f>E11</f>
        <v>11250</v>
      </c>
    </row>
    <row r="12" spans="1:8">
      <c r="A12" s="3" t="s">
        <v>18</v>
      </c>
      <c r="B12" t="s">
        <v>14</v>
      </c>
      <c r="C12">
        <v>6</v>
      </c>
      <c r="D12" s="2">
        <v>250</v>
      </c>
      <c r="E12" s="2">
        <f t="shared" si="0"/>
        <v>1500</v>
      </c>
      <c r="F12" s="63">
        <f>E12</f>
        <v>1500</v>
      </c>
    </row>
    <row r="13" spans="1:8">
      <c r="A13" s="4" t="s">
        <v>19</v>
      </c>
      <c r="B13" s="5"/>
      <c r="C13" s="6"/>
      <c r="D13" s="7"/>
      <c r="E13" s="7"/>
      <c r="F13" s="66"/>
    </row>
    <row r="14" spans="1:8" ht="93">
      <c r="A14" s="3" t="s">
        <v>20</v>
      </c>
      <c r="B14" t="s">
        <v>21</v>
      </c>
      <c r="C14">
        <v>40</v>
      </c>
      <c r="D14" s="2">
        <v>210</v>
      </c>
      <c r="E14" s="2">
        <f>C14*D14</f>
        <v>8400</v>
      </c>
      <c r="F14" s="62">
        <f>E14-2000</f>
        <v>6400</v>
      </c>
      <c r="G14" s="56" t="s">
        <v>57</v>
      </c>
      <c r="H14" s="58" t="s">
        <v>60</v>
      </c>
    </row>
    <row r="15" spans="1:8" ht="77.5">
      <c r="A15" s="58" t="s">
        <v>52</v>
      </c>
      <c r="B15" t="s">
        <v>21</v>
      </c>
      <c r="C15">
        <v>20</v>
      </c>
      <c r="D15" s="2">
        <v>210</v>
      </c>
      <c r="E15" s="2">
        <f>C15*D15</f>
        <v>4200</v>
      </c>
      <c r="F15" s="62">
        <f>E15+8300</f>
        <v>12500</v>
      </c>
      <c r="G15" s="56" t="s">
        <v>57</v>
      </c>
      <c r="H15" s="58" t="s">
        <v>59</v>
      </c>
    </row>
    <row r="16" spans="1:8">
      <c r="A16" s="4" t="s">
        <v>22</v>
      </c>
      <c r="B16" s="6"/>
      <c r="C16" s="6"/>
      <c r="D16" s="7"/>
      <c r="E16" s="7"/>
      <c r="F16" s="67"/>
      <c r="G16" s="56"/>
    </row>
    <row r="17" spans="1:8" ht="124">
      <c r="A17" s="3" t="s">
        <v>23</v>
      </c>
      <c r="B17" t="s">
        <v>24</v>
      </c>
      <c r="C17">
        <v>13</v>
      </c>
      <c r="D17" s="2">
        <v>2250</v>
      </c>
      <c r="E17" s="2">
        <f>C17*D17</f>
        <v>29250</v>
      </c>
      <c r="F17" s="62">
        <f>E17-8250</f>
        <v>21000</v>
      </c>
      <c r="G17" s="56" t="s">
        <v>57</v>
      </c>
      <c r="H17" s="58" t="s">
        <v>61</v>
      </c>
    </row>
    <row r="18" spans="1:8">
      <c r="A18" s="4" t="s">
        <v>25</v>
      </c>
      <c r="B18" s="6"/>
      <c r="C18" s="6"/>
      <c r="D18" s="7"/>
      <c r="E18" s="7"/>
      <c r="F18" s="68"/>
    </row>
    <row r="19" spans="1:8">
      <c r="A19" s="3" t="s">
        <v>26</v>
      </c>
      <c r="B19" t="s">
        <v>27</v>
      </c>
      <c r="C19">
        <v>10</v>
      </c>
      <c r="D19" s="2">
        <v>1000</v>
      </c>
      <c r="E19" s="2">
        <f>C19*D19</f>
        <v>10000</v>
      </c>
      <c r="F19" s="63">
        <f>E19</f>
        <v>10000</v>
      </c>
    </row>
    <row r="20" spans="1:8">
      <c r="A20" s="3" t="s">
        <v>28</v>
      </c>
      <c r="B20" t="s">
        <v>21</v>
      </c>
      <c r="C20">
        <v>50</v>
      </c>
      <c r="D20" s="2">
        <v>250</v>
      </c>
      <c r="E20" s="2">
        <f>C20*D20</f>
        <v>12500</v>
      </c>
      <c r="F20" s="63">
        <f>E20</f>
        <v>12500</v>
      </c>
    </row>
    <row r="21" spans="1:8">
      <c r="A21" s="3" t="s">
        <v>50</v>
      </c>
      <c r="B21" t="s">
        <v>51</v>
      </c>
      <c r="C21">
        <v>0</v>
      </c>
      <c r="D21" s="2">
        <v>500</v>
      </c>
      <c r="E21" s="2"/>
      <c r="F21" s="64">
        <v>0</v>
      </c>
      <c r="G21" s="56" t="s">
        <v>57</v>
      </c>
    </row>
    <row r="22" spans="1:8" s="56" customFormat="1" ht="62">
      <c r="A22" s="55" t="s">
        <v>49</v>
      </c>
      <c r="D22" s="57"/>
      <c r="E22" s="57"/>
      <c r="F22" s="64">
        <f>15000</f>
        <v>15000</v>
      </c>
      <c r="G22" s="56" t="s">
        <v>57</v>
      </c>
      <c r="H22" s="58" t="s">
        <v>62</v>
      </c>
    </row>
    <row r="23" spans="1:8">
      <c r="A23" s="3" t="s">
        <v>29</v>
      </c>
      <c r="B23" t="s">
        <v>30</v>
      </c>
      <c r="C23">
        <v>20</v>
      </c>
      <c r="D23" s="2">
        <v>150</v>
      </c>
      <c r="E23" s="2">
        <f>C23*D23</f>
        <v>3000</v>
      </c>
      <c r="F23">
        <f>E23</f>
        <v>3000</v>
      </c>
    </row>
    <row r="24" spans="1:8" ht="31">
      <c r="A24" s="3" t="s">
        <v>31</v>
      </c>
      <c r="B24" t="s">
        <v>12</v>
      </c>
      <c r="C24">
        <v>10</v>
      </c>
      <c r="D24" s="2">
        <v>240</v>
      </c>
      <c r="E24" s="2">
        <f>C24*D24</f>
        <v>2400</v>
      </c>
      <c r="F24" s="62">
        <v>0</v>
      </c>
      <c r="G24" s="56" t="s">
        <v>57</v>
      </c>
      <c r="H24" s="58" t="s">
        <v>58</v>
      </c>
    </row>
    <row r="25" spans="1:8">
      <c r="A25" s="4" t="s">
        <v>32</v>
      </c>
      <c r="B25" s="5"/>
      <c r="C25" s="5"/>
      <c r="D25" s="9"/>
      <c r="E25" s="9"/>
      <c r="F25" s="69"/>
    </row>
    <row r="26" spans="1:8" ht="31">
      <c r="A26" s="3" t="s">
        <v>33</v>
      </c>
      <c r="B26" t="s">
        <v>12</v>
      </c>
      <c r="C26">
        <v>10</v>
      </c>
      <c r="D26" s="2">
        <v>240</v>
      </c>
      <c r="E26" s="2">
        <f>C26*D26</f>
        <v>2400</v>
      </c>
      <c r="F26" s="64">
        <v>0</v>
      </c>
      <c r="G26" s="56" t="s">
        <v>57</v>
      </c>
      <c r="H26" s="58" t="s">
        <v>54</v>
      </c>
    </row>
    <row r="27" spans="1:8" ht="31">
      <c r="A27" s="3" t="s">
        <v>34</v>
      </c>
      <c r="B27" t="s">
        <v>35</v>
      </c>
      <c r="C27">
        <v>3</v>
      </c>
      <c r="D27" s="2">
        <v>750</v>
      </c>
      <c r="E27" s="2">
        <f>C27*D27</f>
        <v>2250</v>
      </c>
      <c r="F27" s="64">
        <v>0</v>
      </c>
      <c r="G27" s="56" t="s">
        <v>57</v>
      </c>
      <c r="H27" s="58" t="s">
        <v>54</v>
      </c>
    </row>
    <row r="28" spans="1:8">
      <c r="A28" s="3" t="s">
        <v>36</v>
      </c>
      <c r="B28" t="s">
        <v>35</v>
      </c>
      <c r="C28">
        <v>3</v>
      </c>
      <c r="D28" s="2">
        <v>1150</v>
      </c>
      <c r="E28" s="2">
        <f>C28*D28</f>
        <v>3450</v>
      </c>
      <c r="F28" s="63">
        <f>E28</f>
        <v>3450</v>
      </c>
    </row>
    <row r="29" spans="1:8">
      <c r="A29" s="3" t="s">
        <v>37</v>
      </c>
      <c r="B29" t="s">
        <v>38</v>
      </c>
      <c r="C29">
        <v>2</v>
      </c>
      <c r="D29" s="2">
        <v>3000</v>
      </c>
      <c r="E29" s="2">
        <f>C29*D29</f>
        <v>6000</v>
      </c>
      <c r="F29" s="63">
        <f>E29</f>
        <v>6000</v>
      </c>
    </row>
    <row r="30" spans="1:8">
      <c r="A30" s="4" t="s">
        <v>39</v>
      </c>
      <c r="B30" s="6"/>
      <c r="C30" s="6"/>
      <c r="D30" s="7"/>
      <c r="E30" s="7"/>
      <c r="F30" s="63"/>
    </row>
    <row r="31" spans="1:8">
      <c r="A31" s="17" t="s">
        <v>40</v>
      </c>
      <c r="B31" s="18" t="s">
        <v>41</v>
      </c>
      <c r="C31" s="18">
        <v>5</v>
      </c>
      <c r="D31" s="19">
        <v>450</v>
      </c>
      <c r="E31" s="19">
        <f>C31*D31</f>
        <v>2250</v>
      </c>
      <c r="F31" s="63">
        <f>E31</f>
        <v>2250</v>
      </c>
    </row>
    <row r="32" spans="1:8">
      <c r="A32" s="8"/>
      <c r="B32" s="6"/>
      <c r="C32" s="6"/>
      <c r="D32" s="7"/>
      <c r="E32" s="7"/>
      <c r="F32" s="63"/>
    </row>
    <row r="33" spans="1:8">
      <c r="A33" s="3" t="s">
        <v>42</v>
      </c>
      <c r="D33" s="2"/>
      <c r="E33" s="2">
        <f>SUM(E3:E31)</f>
        <v>209400</v>
      </c>
      <c r="F33" s="63">
        <f>F31+F29+F28+F23+F22+F20+F19+F17+F15+F14+F12+F11+F10+F9+F8+F7+F5+F4+F3</f>
        <v>209400</v>
      </c>
    </row>
    <row r="34" spans="1:8" ht="16" thickBot="1">
      <c r="A34" s="24" t="s">
        <v>43</v>
      </c>
      <c r="B34" s="25"/>
      <c r="C34" s="25"/>
      <c r="D34" s="26"/>
      <c r="E34" s="26">
        <f>0.08*E33</f>
        <v>16752</v>
      </c>
      <c r="F34" s="63">
        <f>E34</f>
        <v>16752</v>
      </c>
      <c r="H34" s="59" t="s">
        <v>55</v>
      </c>
    </row>
    <row r="35" spans="1:8" ht="16" thickBot="1">
      <c r="A35" s="13" t="s">
        <v>44</v>
      </c>
      <c r="B35" s="14"/>
      <c r="C35" s="14"/>
      <c r="D35" s="15"/>
      <c r="E35" s="15">
        <f>SUM(E33:E34)</f>
        <v>226152</v>
      </c>
      <c r="F35" s="14">
        <f>F33+E34</f>
        <v>226152</v>
      </c>
    </row>
    <row r="36" spans="1:8">
      <c r="D36" s="2"/>
      <c r="E36" s="2"/>
      <c r="F36" s="56"/>
    </row>
    <row r="37" spans="1:8">
      <c r="D37" s="1"/>
      <c r="E37" s="1"/>
      <c r="F37" s="56"/>
    </row>
    <row r="38" spans="1:8">
      <c r="D38" s="1"/>
      <c r="E38" s="1"/>
      <c r="F38" s="56"/>
    </row>
    <row r="39" spans="1:8">
      <c r="D39" s="1"/>
      <c r="E39" s="1"/>
      <c r="F39" s="56"/>
    </row>
    <row r="40" spans="1:8">
      <c r="D40" s="1"/>
      <c r="E40" s="1"/>
      <c r="F40" s="56"/>
    </row>
    <row r="41" spans="1:8">
      <c r="D41" s="1"/>
      <c r="E41" s="1"/>
      <c r="F41" s="56"/>
    </row>
    <row r="42" spans="1:8">
      <c r="D42" s="1"/>
      <c r="E42" s="1"/>
      <c r="F42" s="56"/>
    </row>
    <row r="43" spans="1:8">
      <c r="D43" s="1"/>
      <c r="E43" s="1"/>
      <c r="F43" s="56"/>
    </row>
    <row r="44" spans="1:8">
      <c r="F44" s="56"/>
    </row>
    <row r="45" spans="1:8">
      <c r="F45" s="56"/>
    </row>
    <row r="46" spans="1:8">
      <c r="F46" s="56"/>
    </row>
    <row r="47" spans="1:8">
      <c r="F47" s="56"/>
    </row>
    <row r="48" spans="1:8">
      <c r="F48" s="56"/>
    </row>
    <row r="49" spans="6:6">
      <c r="F49" s="56"/>
    </row>
    <row r="50" spans="6:6">
      <c r="F50" s="56"/>
    </row>
    <row r="51" spans="6:6">
      <c r="F51" s="56"/>
    </row>
    <row r="52" spans="6:6">
      <c r="F52" s="56"/>
    </row>
    <row r="53" spans="6:6">
      <c r="F53" s="56"/>
    </row>
    <row r="54" spans="6:6">
      <c r="F54" s="56"/>
    </row>
    <row r="55" spans="6:6">
      <c r="F55" s="56"/>
    </row>
    <row r="56" spans="6:6">
      <c r="F56" s="56"/>
    </row>
    <row r="57" spans="6:6">
      <c r="F57" s="56"/>
    </row>
    <row r="58" spans="6:6">
      <c r="F58" s="56"/>
    </row>
    <row r="59" spans="6:6">
      <c r="F59" s="56"/>
    </row>
    <row r="60" spans="6:6">
      <c r="F60" s="56"/>
    </row>
    <row r="61" spans="6:6">
      <c r="F61" s="56"/>
    </row>
    <row r="62" spans="6:6">
      <c r="F62" s="56"/>
    </row>
    <row r="63" spans="6:6">
      <c r="F63" s="56"/>
    </row>
    <row r="64" spans="6:6">
      <c r="F64" s="56"/>
    </row>
    <row r="65" spans="6:6">
      <c r="F65" s="56"/>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BA67-3F1F-B847-B14A-57FD10C80232}">
  <dimension ref="A5:E38"/>
  <sheetViews>
    <sheetView topLeftCell="A16" workbookViewId="0">
      <selection activeCell="H9" sqref="H9"/>
    </sheetView>
  </sheetViews>
  <sheetFormatPr defaultColWidth="10.6640625" defaultRowHeight="15.5"/>
  <cols>
    <col min="1" max="1" width="34.5" customWidth="1"/>
    <col min="2" max="2" width="27.5" customWidth="1"/>
    <col min="3" max="3" width="28.1640625" customWidth="1"/>
    <col min="4" max="4" width="38" customWidth="1"/>
    <col min="5" max="5" width="56.1640625" customWidth="1"/>
  </cols>
  <sheetData>
    <row r="5" spans="1:5" ht="16" thickBot="1"/>
    <row r="6" spans="1:5">
      <c r="A6" s="28" t="s">
        <v>5</v>
      </c>
      <c r="B6" s="29"/>
      <c r="C6" s="30"/>
      <c r="D6" s="30"/>
      <c r="E6" s="31"/>
    </row>
    <row r="7" spans="1:5">
      <c r="A7" s="32" t="s">
        <v>6</v>
      </c>
      <c r="B7" s="27" t="s">
        <v>7</v>
      </c>
      <c r="C7" s="27">
        <v>18</v>
      </c>
      <c r="D7" s="33">
        <v>2015</v>
      </c>
      <c r="E7" s="34">
        <f>C7*D7</f>
        <v>36270</v>
      </c>
    </row>
    <row r="8" spans="1:5">
      <c r="A8" s="32" t="s">
        <v>8</v>
      </c>
      <c r="B8" s="27" t="s">
        <v>7</v>
      </c>
      <c r="C8" s="27">
        <v>18</v>
      </c>
      <c r="D8" s="33">
        <v>3085</v>
      </c>
      <c r="E8" s="34">
        <f>C8*D8</f>
        <v>55530</v>
      </c>
    </row>
    <row r="9" spans="1:5">
      <c r="A9" s="32" t="s">
        <v>48</v>
      </c>
      <c r="B9" s="27" t="s">
        <v>7</v>
      </c>
      <c r="C9" s="27">
        <v>6</v>
      </c>
      <c r="D9" s="33">
        <v>1250</v>
      </c>
      <c r="E9" s="34">
        <f>C9*D9</f>
        <v>7500</v>
      </c>
    </row>
    <row r="10" spans="1:5">
      <c r="A10" s="35" t="s">
        <v>10</v>
      </c>
      <c r="B10" s="36"/>
      <c r="C10" s="37"/>
      <c r="D10" s="38"/>
      <c r="E10" s="39"/>
    </row>
    <row r="11" spans="1:5">
      <c r="A11" s="32" t="s">
        <v>11</v>
      </c>
      <c r="B11" s="27" t="s">
        <v>12</v>
      </c>
      <c r="C11" s="27">
        <v>30</v>
      </c>
      <c r="D11" s="33">
        <v>150</v>
      </c>
      <c r="E11" s="34">
        <v>0</v>
      </c>
    </row>
    <row r="12" spans="1:5">
      <c r="A12" s="32" t="s">
        <v>13</v>
      </c>
      <c r="B12" s="27" t="s">
        <v>14</v>
      </c>
      <c r="C12" s="27">
        <v>6</v>
      </c>
      <c r="D12" s="33">
        <v>250</v>
      </c>
      <c r="E12" s="34">
        <v>0</v>
      </c>
    </row>
    <row r="13" spans="1:5">
      <c r="A13" s="32" t="s">
        <v>15</v>
      </c>
      <c r="B13" s="27" t="s">
        <v>14</v>
      </c>
      <c r="C13" s="27">
        <v>3</v>
      </c>
      <c r="D13" s="33">
        <v>1250</v>
      </c>
      <c r="E13" s="34">
        <f t="shared" ref="E13:E16" si="0">C13*D13</f>
        <v>3750</v>
      </c>
    </row>
    <row r="14" spans="1:5">
      <c r="A14" s="32" t="s">
        <v>16</v>
      </c>
      <c r="B14" s="27" t="s">
        <v>14</v>
      </c>
      <c r="C14" s="27">
        <v>6</v>
      </c>
      <c r="D14" s="33">
        <v>250</v>
      </c>
      <c r="E14" s="34">
        <f t="shared" si="0"/>
        <v>1500</v>
      </c>
    </row>
    <row r="15" spans="1:5">
      <c r="A15" s="32" t="s">
        <v>17</v>
      </c>
      <c r="B15" s="27" t="s">
        <v>12</v>
      </c>
      <c r="C15" s="27">
        <v>75</v>
      </c>
      <c r="D15" s="33">
        <v>150</v>
      </c>
      <c r="E15" s="34">
        <f t="shared" si="0"/>
        <v>11250</v>
      </c>
    </row>
    <row r="16" spans="1:5">
      <c r="A16" s="32" t="s">
        <v>18</v>
      </c>
      <c r="B16" s="27" t="s">
        <v>14</v>
      </c>
      <c r="C16" s="27">
        <v>6</v>
      </c>
      <c r="D16" s="33">
        <v>250</v>
      </c>
      <c r="E16" s="34">
        <f t="shared" si="0"/>
        <v>1500</v>
      </c>
    </row>
    <row r="17" spans="1:5">
      <c r="A17" s="35" t="s">
        <v>19</v>
      </c>
      <c r="B17" s="36"/>
      <c r="C17" s="37"/>
      <c r="D17" s="38"/>
      <c r="E17" s="39"/>
    </row>
    <row r="18" spans="1:5" ht="31">
      <c r="A18" s="32" t="s">
        <v>20</v>
      </c>
      <c r="B18" s="27" t="s">
        <v>21</v>
      </c>
      <c r="C18" s="27">
        <v>40</v>
      </c>
      <c r="D18" s="33">
        <v>160</v>
      </c>
      <c r="E18" s="34">
        <f>C18*D18</f>
        <v>6400</v>
      </c>
    </row>
    <row r="19" spans="1:5" ht="31">
      <c r="A19" s="32" t="s">
        <v>47</v>
      </c>
      <c r="B19" s="27" t="s">
        <v>21</v>
      </c>
      <c r="C19" s="27">
        <v>25</v>
      </c>
      <c r="D19" s="33">
        <v>500</v>
      </c>
      <c r="E19" s="34">
        <f>C19*D19</f>
        <v>12500</v>
      </c>
    </row>
    <row r="20" spans="1:5">
      <c r="A20" s="35" t="s">
        <v>22</v>
      </c>
      <c r="B20" s="37"/>
      <c r="C20" s="37"/>
      <c r="D20" s="38"/>
      <c r="E20" s="39"/>
    </row>
    <row r="21" spans="1:5">
      <c r="A21" s="32" t="s">
        <v>23</v>
      </c>
      <c r="B21" s="27" t="s">
        <v>24</v>
      </c>
      <c r="C21" s="27">
        <v>9.3333329999999997</v>
      </c>
      <c r="D21" s="33">
        <v>2250</v>
      </c>
      <c r="E21" s="34">
        <f>C21*D21</f>
        <v>20999.999250000001</v>
      </c>
    </row>
    <row r="22" spans="1:5">
      <c r="A22" s="35" t="s">
        <v>25</v>
      </c>
      <c r="B22" s="37"/>
      <c r="C22" s="37"/>
      <c r="D22" s="38"/>
      <c r="E22" s="39"/>
    </row>
    <row r="23" spans="1:5">
      <c r="A23" s="32" t="s">
        <v>26</v>
      </c>
      <c r="B23" s="27" t="s">
        <v>27</v>
      </c>
      <c r="C23" s="27">
        <v>10</v>
      </c>
      <c r="D23" s="33">
        <v>1000</v>
      </c>
      <c r="E23" s="34">
        <f>C23*D23</f>
        <v>10000</v>
      </c>
    </row>
    <row r="24" spans="1:5">
      <c r="A24" s="32" t="s">
        <v>28</v>
      </c>
      <c r="B24" s="27" t="s">
        <v>21</v>
      </c>
      <c r="C24" s="27">
        <v>50</v>
      </c>
      <c r="D24" s="33">
        <v>250</v>
      </c>
      <c r="E24" s="34">
        <f>C24*D24</f>
        <v>12500</v>
      </c>
    </row>
    <row r="25" spans="1:5">
      <c r="A25" s="32" t="s">
        <v>29</v>
      </c>
      <c r="B25" s="27" t="s">
        <v>30</v>
      </c>
      <c r="C25" s="27">
        <v>20</v>
      </c>
      <c r="D25" s="33">
        <v>150</v>
      </c>
      <c r="E25" s="34">
        <f>C25*D25</f>
        <v>3000</v>
      </c>
    </row>
    <row r="26" spans="1:5">
      <c r="A26" s="32" t="s">
        <v>46</v>
      </c>
      <c r="B26" s="27" t="s">
        <v>30</v>
      </c>
      <c r="C26" s="27">
        <v>50</v>
      </c>
      <c r="D26" s="33">
        <v>300</v>
      </c>
      <c r="E26" s="34">
        <f>C26*D26</f>
        <v>15000</v>
      </c>
    </row>
    <row r="27" spans="1:5">
      <c r="A27" s="32" t="s">
        <v>31</v>
      </c>
      <c r="B27" s="27" t="s">
        <v>12</v>
      </c>
      <c r="C27" s="27">
        <v>0</v>
      </c>
      <c r="D27" s="33">
        <v>240</v>
      </c>
      <c r="E27" s="34">
        <f>C27*D27</f>
        <v>0</v>
      </c>
    </row>
    <row r="28" spans="1:5">
      <c r="A28" s="35" t="s">
        <v>32</v>
      </c>
      <c r="B28" s="36"/>
      <c r="C28" s="36"/>
      <c r="D28" s="40"/>
      <c r="E28" s="41"/>
    </row>
    <row r="29" spans="1:5">
      <c r="A29" s="32" t="s">
        <v>33</v>
      </c>
      <c r="B29" s="27" t="s">
        <v>12</v>
      </c>
      <c r="C29" s="27">
        <v>0</v>
      </c>
      <c r="D29" s="33">
        <v>240</v>
      </c>
      <c r="E29" s="34">
        <f>C29*D29</f>
        <v>0</v>
      </c>
    </row>
    <row r="30" spans="1:5">
      <c r="A30" s="32" t="s">
        <v>34</v>
      </c>
      <c r="B30" s="27" t="s">
        <v>35</v>
      </c>
      <c r="C30" s="27">
        <v>0</v>
      </c>
      <c r="D30" s="33">
        <v>750</v>
      </c>
      <c r="E30" s="34">
        <f>C30*D30</f>
        <v>0</v>
      </c>
    </row>
    <row r="31" spans="1:5">
      <c r="A31" s="32" t="s">
        <v>36</v>
      </c>
      <c r="B31" s="27" t="s">
        <v>35</v>
      </c>
      <c r="C31" s="27">
        <v>3</v>
      </c>
      <c r="D31" s="33">
        <v>1150</v>
      </c>
      <c r="E31" s="34">
        <f>C31*D31</f>
        <v>3450</v>
      </c>
    </row>
    <row r="32" spans="1:5" ht="31">
      <c r="A32" s="32" t="s">
        <v>37</v>
      </c>
      <c r="B32" s="27" t="s">
        <v>38</v>
      </c>
      <c r="C32" s="27">
        <v>2</v>
      </c>
      <c r="D32" s="33">
        <v>3000</v>
      </c>
      <c r="E32" s="34">
        <f>C32*D32</f>
        <v>6000</v>
      </c>
    </row>
    <row r="33" spans="1:5">
      <c r="A33" s="35" t="s">
        <v>39</v>
      </c>
      <c r="B33" s="37"/>
      <c r="C33" s="37"/>
      <c r="D33" s="38"/>
      <c r="E33" s="39"/>
    </row>
    <row r="34" spans="1:5">
      <c r="A34" s="42" t="s">
        <v>40</v>
      </c>
      <c r="B34" s="43" t="s">
        <v>41</v>
      </c>
      <c r="C34" s="43">
        <v>5</v>
      </c>
      <c r="D34" s="44">
        <v>450</v>
      </c>
      <c r="E34" s="45">
        <f>C34*D34</f>
        <v>2250</v>
      </c>
    </row>
    <row r="35" spans="1:5">
      <c r="A35" s="46"/>
      <c r="B35" s="37"/>
      <c r="C35" s="37"/>
      <c r="D35" s="38"/>
      <c r="E35" s="39"/>
    </row>
    <row r="36" spans="1:5">
      <c r="A36" s="32" t="s">
        <v>42</v>
      </c>
      <c r="B36" s="27"/>
      <c r="C36" s="27"/>
      <c r="D36" s="33"/>
      <c r="E36" s="34">
        <f>SUM(E7:E34)</f>
        <v>209399.99924999999</v>
      </c>
    </row>
    <row r="37" spans="1:5" ht="16" thickBot="1">
      <c r="A37" s="47" t="s">
        <v>43</v>
      </c>
      <c r="B37" s="48"/>
      <c r="C37" s="48"/>
      <c r="D37" s="49"/>
      <c r="E37" s="50">
        <f>0.08*E36</f>
        <v>16751.999940000002</v>
      </c>
    </row>
    <row r="38" spans="1:5" ht="16" thickBot="1">
      <c r="A38" s="51" t="s">
        <v>45</v>
      </c>
      <c r="B38" s="52"/>
      <c r="C38" s="52"/>
      <c r="D38" s="53"/>
      <c r="E38" s="54">
        <f>SUM(E36:E37)</f>
        <v>226151.99919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99A996D48CB040A2A2514F8921D22A" ma:contentTypeVersion="6" ma:contentTypeDescription="Een nieuw document maken." ma:contentTypeScope="" ma:versionID="66788e338d44040632dac2a768c283b3">
  <xsd:schema xmlns:xsd="http://www.w3.org/2001/XMLSchema" xmlns:xs="http://www.w3.org/2001/XMLSchema" xmlns:p="http://schemas.microsoft.com/office/2006/metadata/properties" xmlns:ns2="e1a346a4-4d83-4445-b1a8-4693736b08a9" xmlns:ns3="3bcfb55e-ee5d-488c-a64d-4789ff4099c0" targetNamespace="http://schemas.microsoft.com/office/2006/metadata/properties" ma:root="true" ma:fieldsID="1c9f9bcc89ab7b0e4044ddbdcace96c0" ns2:_="" ns3:_="">
    <xsd:import namespace="e1a346a4-4d83-4445-b1a8-4693736b08a9"/>
    <xsd:import namespace="3bcfb55e-ee5d-488c-a64d-4789ff4099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346a4-4d83-4445-b1a8-4693736b08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cfb55e-ee5d-488c-a64d-4789ff4099c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00232-4E64-483C-B53D-32CD3FA88095}">
  <ds:schemaRefs>
    <ds:schemaRef ds:uri="http://schemas.microsoft.com/sharepoint/v3/contenttype/forms"/>
  </ds:schemaRefs>
</ds:datastoreItem>
</file>

<file path=customXml/itemProps2.xml><?xml version="1.0" encoding="utf-8"?>
<ds:datastoreItem xmlns:ds="http://schemas.openxmlformats.org/officeDocument/2006/customXml" ds:itemID="{97FF1C25-22AE-45B1-9C7B-D291929F9DE3}">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3bcfb55e-ee5d-488c-a64d-4789ff4099c0"/>
    <ds:schemaRef ds:uri="http://www.w3.org/XML/1998/namespace"/>
    <ds:schemaRef ds:uri="http://schemas.microsoft.com/office/infopath/2007/PartnerControls"/>
    <ds:schemaRef ds:uri="http://schemas.openxmlformats.org/package/2006/metadata/core-properties"/>
    <ds:schemaRef ds:uri="e1a346a4-4d83-4445-b1a8-4693736b08a9"/>
  </ds:schemaRefs>
</ds:datastoreItem>
</file>

<file path=customXml/itemProps3.xml><?xml version="1.0" encoding="utf-8"?>
<ds:datastoreItem xmlns:ds="http://schemas.openxmlformats.org/officeDocument/2006/customXml" ds:itemID="{53C9E6D9-9D84-473A-8005-40060863A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346a4-4d83-4445-b1a8-4693736b08a9"/>
    <ds:schemaRef ds:uri="3bcfb55e-ee5d-488c-a64d-4789ff409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Agreed</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Merket</dc:creator>
  <cp:keywords/>
  <dc:description/>
  <cp:lastModifiedBy>Ampe Bo - D2</cp:lastModifiedBy>
  <cp:revision/>
  <cp:lastPrinted>2022-10-20T08:51:46Z</cp:lastPrinted>
  <dcterms:created xsi:type="dcterms:W3CDTF">2021-08-09T13:04:50Z</dcterms:created>
  <dcterms:modified xsi:type="dcterms:W3CDTF">2023-03-27T15:37:10Z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0x0101008D99A996D48CB040A2A2514F8921D22A</vt:lpwstr>
  </property>
  <property fmtid="{D5CDD505-2E9C-101B-9397-08002B2CF9AE}" pid="3" name="MSIP_Label_3fcc0919-ace7-4ac5-935e-33d18af53a2b_Enabled">
    <vt:lpwstr>true</vt:lpwstr>
  </property>
  <property fmtid="{D5CDD505-2E9C-101B-9397-08002B2CF9AE}" pid="4" name="MSIP_Label_3fcc0919-ace7-4ac5-935e-33d18af53a2b_SetDate">
    <vt:lpwstr>2023-03-23T12:53:52Z</vt:lpwstr>
  </property>
  <property fmtid="{D5CDD505-2E9C-101B-9397-08002B2CF9AE}" pid="5" name="MSIP_Label_3fcc0919-ace7-4ac5-935e-33d18af53a2b_Method">
    <vt:lpwstr>Privileged</vt:lpwstr>
  </property>
  <property fmtid="{D5CDD505-2E9C-101B-9397-08002B2CF9AE}" pid="6" name="MSIP_Label_3fcc0919-ace7-4ac5-935e-33d18af53a2b_Name">
    <vt:lpwstr>Usage interne - Intern gebruik</vt:lpwstr>
  </property>
  <property fmtid="{D5CDD505-2E9C-101B-9397-08002B2CF9AE}" pid="7" name="MSIP_Label_3fcc0919-ace7-4ac5-935e-33d18af53a2b_SiteId">
    <vt:lpwstr>80153b30-e434-429b-b41c-0d47f9deec42</vt:lpwstr>
  </property>
  <property fmtid="{D5CDD505-2E9C-101B-9397-08002B2CF9AE}" pid="8" name="MSIP_Label_3fcc0919-ace7-4ac5-935e-33d18af53a2b_ActionId">
    <vt:lpwstr>30c86c5b-ebb7-4b5c-9378-4ec4f4ca4b8a</vt:lpwstr>
  </property>
  <property fmtid="{D5CDD505-2E9C-101B-9397-08002B2CF9AE}" pid="9" name="MSIP_Label_3fcc0919-ace7-4ac5-935e-33d18af53a2b_ContentBits">
    <vt:lpwstr>1</vt:lpwstr>
  </property>
</Properties>
</file>