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filterPrivacy="1"/>
  <xr:revisionPtr revIDLastSave="884" documentId="13_ncr:1_{D6AA081B-FD36-4B8D-8F01-F358467D32B6}" xr6:coauthVersionLast="47" xr6:coauthVersionMax="47" xr10:uidLastSave="{3BEA504D-6F6A-4838-A409-C16A6A30E501}"/>
  <bookViews>
    <workbookView xWindow="-108" yWindow="-108" windowWidth="23256" windowHeight="12576" xr2:uid="{00000000-000D-0000-FFFF-FFFF00000000}"/>
  </bookViews>
  <sheets>
    <sheet name="Summary Budget  - Donor" sheetId="5" r:id="rId1"/>
    <sheet name="Services to Beneficiaries" sheetId="6" r:id="rId2"/>
    <sheet name="MLI" sheetId="1" r:id="rId3"/>
    <sheet name="NER" sheetId="2" r:id="rId4"/>
    <sheet name="RWA" sheetId="4" r:id="rId5"/>
    <sheet name="UGA" sheetId="3" r:id="rId6"/>
  </sheets>
  <externalReferences>
    <externalReference r:id="rId7"/>
  </externalReferenc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" i="6" l="1"/>
  <c r="D7" i="6" s="1"/>
  <c r="F7" i="6"/>
  <c r="G7" i="6"/>
  <c r="G18" i="6" s="1"/>
  <c r="H7" i="6"/>
  <c r="E8" i="6"/>
  <c r="F8" i="6"/>
  <c r="F18" i="6" s="1"/>
  <c r="G8" i="6"/>
  <c r="H8" i="6"/>
  <c r="E9" i="6"/>
  <c r="E18" i="6" s="1"/>
  <c r="F9" i="6"/>
  <c r="G9" i="6"/>
  <c r="H9" i="6"/>
  <c r="E10" i="6"/>
  <c r="F10" i="6"/>
  <c r="G10" i="6"/>
  <c r="H10" i="6"/>
  <c r="D10" i="6" s="1"/>
  <c r="E11" i="6"/>
  <c r="D11" i="6" s="1"/>
  <c r="F11" i="6"/>
  <c r="G11" i="6"/>
  <c r="H11" i="6"/>
  <c r="E12" i="6"/>
  <c r="F12" i="6"/>
  <c r="D12" i="6" s="1"/>
  <c r="G12" i="6"/>
  <c r="H12" i="6"/>
  <c r="E13" i="6"/>
  <c r="D13" i="6" s="1"/>
  <c r="F13" i="6"/>
  <c r="G13" i="6"/>
  <c r="H13" i="6"/>
  <c r="E14" i="6"/>
  <c r="F14" i="6"/>
  <c r="G14" i="6"/>
  <c r="H14" i="6"/>
  <c r="D14" i="6" s="1"/>
  <c r="E15" i="6"/>
  <c r="D15" i="6" s="1"/>
  <c r="F15" i="6"/>
  <c r="G15" i="6"/>
  <c r="H15" i="6"/>
  <c r="E16" i="6"/>
  <c r="F16" i="6"/>
  <c r="D16" i="6" s="1"/>
  <c r="G16" i="6"/>
  <c r="H16" i="6"/>
  <c r="E17" i="6"/>
  <c r="D17" i="6" s="1"/>
  <c r="F17" i="6"/>
  <c r="G17" i="6"/>
  <c r="H17" i="6"/>
  <c r="H18" i="6"/>
  <c r="H23" i="6" s="1"/>
  <c r="D21" i="6"/>
  <c r="E21" i="6"/>
  <c r="F21" i="6"/>
  <c r="G21" i="6"/>
  <c r="H21" i="6"/>
  <c r="E25" i="6"/>
  <c r="D25" i="6" s="1"/>
  <c r="F25" i="6"/>
  <c r="G25" i="6"/>
  <c r="H25" i="6"/>
  <c r="H27" i="6"/>
  <c r="D50" i="1"/>
  <c r="I63" i="5"/>
  <c r="E25" i="5"/>
  <c r="E26" i="5"/>
  <c r="E27" i="5"/>
  <c r="E28" i="5"/>
  <c r="E31" i="5"/>
  <c r="E32" i="5"/>
  <c r="E34" i="5"/>
  <c r="E35" i="5"/>
  <c r="E37" i="5"/>
  <c r="E38" i="5"/>
  <c r="E40" i="5"/>
  <c r="E42" i="5"/>
  <c r="E43" i="5"/>
  <c r="E44" i="5"/>
  <c r="E45" i="5"/>
  <c r="E46" i="5"/>
  <c r="E48" i="5"/>
  <c r="E49" i="5"/>
  <c r="E53" i="5"/>
  <c r="E55" i="5"/>
  <c r="E57" i="5"/>
  <c r="E59" i="5"/>
  <c r="E61" i="5"/>
  <c r="E63" i="5"/>
  <c r="E51" i="5"/>
  <c r="E47" i="5"/>
  <c r="E41" i="5"/>
  <c r="E39" i="5"/>
  <c r="E36" i="5"/>
  <c r="E33" i="5"/>
  <c r="E30" i="5"/>
  <c r="E29" i="5"/>
  <c r="E24" i="5"/>
  <c r="F25" i="5"/>
  <c r="F26" i="5"/>
  <c r="F27" i="5"/>
  <c r="F28" i="5"/>
  <c r="F31" i="5"/>
  <c r="F32" i="5"/>
  <c r="F34" i="5"/>
  <c r="F35" i="5"/>
  <c r="F37" i="5"/>
  <c r="F38" i="5"/>
  <c r="F40" i="5"/>
  <c r="F42" i="5"/>
  <c r="F43" i="5"/>
  <c r="F44" i="5"/>
  <c r="F45" i="5"/>
  <c r="F46" i="5"/>
  <c r="F48" i="5"/>
  <c r="F49" i="5"/>
  <c r="F53" i="5"/>
  <c r="F55" i="5"/>
  <c r="F57" i="5"/>
  <c r="F59" i="5"/>
  <c r="F61" i="5"/>
  <c r="F63" i="5"/>
  <c r="F51" i="5"/>
  <c r="F47" i="5"/>
  <c r="F41" i="5"/>
  <c r="F39" i="5"/>
  <c r="F36" i="5"/>
  <c r="F33" i="5"/>
  <c r="F30" i="5"/>
  <c r="F29" i="5"/>
  <c r="F24" i="5"/>
  <c r="H25" i="5"/>
  <c r="H26" i="5"/>
  <c r="H27" i="5"/>
  <c r="H28" i="5"/>
  <c r="H31" i="5"/>
  <c r="H32" i="5"/>
  <c r="H34" i="5"/>
  <c r="H35" i="5"/>
  <c r="H37" i="5"/>
  <c r="H38" i="5"/>
  <c r="H40" i="5"/>
  <c r="H42" i="5"/>
  <c r="H43" i="5"/>
  <c r="H44" i="5"/>
  <c r="H45" i="5"/>
  <c r="H46" i="5"/>
  <c r="H48" i="5"/>
  <c r="H49" i="5"/>
  <c r="H53" i="5"/>
  <c r="H55" i="5"/>
  <c r="H57" i="5"/>
  <c r="H59" i="5"/>
  <c r="H61" i="5"/>
  <c r="H63" i="5"/>
  <c r="H51" i="5"/>
  <c r="H47" i="5"/>
  <c r="H41" i="5"/>
  <c r="H39" i="5"/>
  <c r="H36" i="5"/>
  <c r="H33" i="5"/>
  <c r="H30" i="5"/>
  <c r="H29" i="5"/>
  <c r="H24" i="5"/>
  <c r="G63" i="5"/>
  <c r="G61" i="5"/>
  <c r="G59" i="5"/>
  <c r="G57" i="5"/>
  <c r="G55" i="5"/>
  <c r="G53" i="5"/>
  <c r="G49" i="5"/>
  <c r="G48" i="5"/>
  <c r="G46" i="5"/>
  <c r="G45" i="5"/>
  <c r="G44" i="5"/>
  <c r="G43" i="5"/>
  <c r="G42" i="5"/>
  <c r="G40" i="5"/>
  <c r="G38" i="5"/>
  <c r="G37" i="5"/>
  <c r="G35" i="5"/>
  <c r="G34" i="5"/>
  <c r="G32" i="5"/>
  <c r="G31" i="5"/>
  <c r="G28" i="5"/>
  <c r="G27" i="5"/>
  <c r="G26" i="5"/>
  <c r="G25" i="5"/>
  <c r="J63" i="5"/>
  <c r="I61" i="5"/>
  <c r="J61" i="5"/>
  <c r="I59" i="5"/>
  <c r="J59" i="5"/>
  <c r="I57" i="5"/>
  <c r="J57" i="5"/>
  <c r="I55" i="5"/>
  <c r="J55" i="5"/>
  <c r="I53" i="5"/>
  <c r="J53" i="5"/>
  <c r="I48" i="5"/>
  <c r="J48" i="5"/>
  <c r="I49" i="5"/>
  <c r="J49" i="5"/>
  <c r="I44" i="5"/>
  <c r="J44" i="5"/>
  <c r="I45" i="5"/>
  <c r="J45" i="5"/>
  <c r="I46" i="5"/>
  <c r="J46" i="5"/>
  <c r="I42" i="5"/>
  <c r="J42" i="5"/>
  <c r="I43" i="5"/>
  <c r="J43" i="5"/>
  <c r="I40" i="5"/>
  <c r="J40" i="5"/>
  <c r="I37" i="5"/>
  <c r="J37" i="5"/>
  <c r="I38" i="5"/>
  <c r="J38" i="5"/>
  <c r="I34" i="5"/>
  <c r="J34" i="5"/>
  <c r="I35" i="5"/>
  <c r="J35" i="5"/>
  <c r="I31" i="5"/>
  <c r="J31" i="5"/>
  <c r="I32" i="5"/>
  <c r="J32" i="5"/>
  <c r="I26" i="5"/>
  <c r="J26" i="5"/>
  <c r="I27" i="5"/>
  <c r="J27" i="5"/>
  <c r="I28" i="5"/>
  <c r="J28" i="5"/>
  <c r="J25" i="5"/>
  <c r="I25" i="5"/>
  <c r="F50" i="4"/>
  <c r="E50" i="4"/>
  <c r="D50" i="4"/>
  <c r="F46" i="4"/>
  <c r="E46" i="4"/>
  <c r="D46" i="4"/>
  <c r="D64" i="4" s="1"/>
  <c r="F40" i="4"/>
  <c r="F38" i="4" s="1"/>
  <c r="E40" i="4"/>
  <c r="E38" i="4" s="1"/>
  <c r="D40" i="4"/>
  <c r="D38" i="4" s="1"/>
  <c r="D35" i="4"/>
  <c r="E35" i="4"/>
  <c r="F35" i="4"/>
  <c r="F32" i="4"/>
  <c r="E32" i="4"/>
  <c r="D32" i="4"/>
  <c r="F29" i="4"/>
  <c r="F28" i="4" s="1"/>
  <c r="E29" i="4"/>
  <c r="E28" i="4" s="1"/>
  <c r="D29" i="4"/>
  <c r="D28" i="4" s="1"/>
  <c r="F23" i="4"/>
  <c r="E23" i="4"/>
  <c r="D23" i="4"/>
  <c r="F48" i="1"/>
  <c r="E41" i="3"/>
  <c r="E40" i="3" s="1"/>
  <c r="F39" i="1"/>
  <c r="E39" i="1"/>
  <c r="F37" i="1"/>
  <c r="E37" i="1"/>
  <c r="F36" i="1"/>
  <c r="E36" i="1"/>
  <c r="D46" i="1"/>
  <c r="F46" i="1"/>
  <c r="E46" i="1"/>
  <c r="F50" i="1"/>
  <c r="E50" i="1"/>
  <c r="D50" i="3"/>
  <c r="E50" i="3"/>
  <c r="F50" i="3"/>
  <c r="D46" i="3"/>
  <c r="E46" i="3"/>
  <c r="F46" i="3"/>
  <c r="D40" i="2"/>
  <c r="D53" i="5"/>
  <c r="J24" i="5"/>
  <c r="F46" i="2"/>
  <c r="E46" i="2"/>
  <c r="D46" i="2"/>
  <c r="D64" i="2" s="1"/>
  <c r="D46" i="5"/>
  <c r="D45" i="5"/>
  <c r="F38" i="2"/>
  <c r="E38" i="2"/>
  <c r="D38" i="2"/>
  <c r="F35" i="2"/>
  <c r="E35" i="2"/>
  <c r="D35" i="2"/>
  <c r="F32" i="2"/>
  <c r="E32" i="2"/>
  <c r="D32" i="2"/>
  <c r="E29" i="2"/>
  <c r="E28" i="2" s="1"/>
  <c r="D29" i="2"/>
  <c r="D28" i="2" s="1"/>
  <c r="D28" i="5"/>
  <c r="D27" i="5"/>
  <c r="F23" i="2"/>
  <c r="D25" i="5"/>
  <c r="D23" i="2"/>
  <c r="D26" i="5"/>
  <c r="D31" i="5"/>
  <c r="D32" i="5"/>
  <c r="D34" i="5"/>
  <c r="D35" i="5"/>
  <c r="D37" i="5"/>
  <c r="D38" i="5"/>
  <c r="D40" i="5"/>
  <c r="D43" i="5"/>
  <c r="D44" i="5"/>
  <c r="D48" i="5"/>
  <c r="D49" i="5"/>
  <c r="F40" i="3"/>
  <c r="E38" i="3"/>
  <c r="D40" i="3"/>
  <c r="D38" i="3" s="1"/>
  <c r="F38" i="3"/>
  <c r="F35" i="3"/>
  <c r="E35" i="3"/>
  <c r="D35" i="3"/>
  <c r="F32" i="3"/>
  <c r="E32" i="3"/>
  <c r="D32" i="3"/>
  <c r="F29" i="3"/>
  <c r="E29" i="3"/>
  <c r="D29" i="3"/>
  <c r="F23" i="3"/>
  <c r="E23" i="3"/>
  <c r="D23" i="3"/>
  <c r="F40" i="1"/>
  <c r="F38" i="1" s="1"/>
  <c r="E40" i="1"/>
  <c r="E38" i="1" s="1"/>
  <c r="F35" i="1"/>
  <c r="E35" i="1"/>
  <c r="D35" i="1"/>
  <c r="F32" i="1"/>
  <c r="E32" i="1"/>
  <c r="D32" i="1"/>
  <c r="D29" i="1"/>
  <c r="F29" i="1"/>
  <c r="E29" i="1"/>
  <c r="D23" i="1"/>
  <c r="F23" i="1"/>
  <c r="E23" i="1"/>
  <c r="G23" i="6" l="1"/>
  <c r="G27" i="6"/>
  <c r="F27" i="6"/>
  <c r="F23" i="6"/>
  <c r="E27" i="6"/>
  <c r="E23" i="6"/>
  <c r="D9" i="6"/>
  <c r="D18" i="6" s="1"/>
  <c r="D8" i="6"/>
  <c r="F65" i="5"/>
  <c r="F64" i="2"/>
  <c r="E64" i="2"/>
  <c r="E64" i="4"/>
  <c r="I65" i="5" s="1"/>
  <c r="F64" i="4"/>
  <c r="J65" i="5" s="1"/>
  <c r="G65" i="5"/>
  <c r="D65" i="4"/>
  <c r="D77" i="5" s="1"/>
  <c r="F65" i="4"/>
  <c r="D47" i="5"/>
  <c r="G47" i="5"/>
  <c r="I47" i="5"/>
  <c r="J47" i="5"/>
  <c r="G41" i="5"/>
  <c r="G39" i="5" s="1"/>
  <c r="E28" i="3"/>
  <c r="E65" i="3" s="1"/>
  <c r="G30" i="5"/>
  <c r="G33" i="5"/>
  <c r="G24" i="5"/>
  <c r="G36" i="5"/>
  <c r="D33" i="5"/>
  <c r="I36" i="5"/>
  <c r="J36" i="5"/>
  <c r="J33" i="5"/>
  <c r="D30" i="5"/>
  <c r="D24" i="5"/>
  <c r="I33" i="5"/>
  <c r="J41" i="5"/>
  <c r="J39" i="5" s="1"/>
  <c r="I41" i="5"/>
  <c r="I39" i="5" s="1"/>
  <c r="D42" i="5"/>
  <c r="D41" i="5" s="1"/>
  <c r="D39" i="5" s="1"/>
  <c r="F29" i="2"/>
  <c r="F28" i="2" s="1"/>
  <c r="I30" i="5"/>
  <c r="J30" i="5"/>
  <c r="D36" i="5"/>
  <c r="I24" i="5"/>
  <c r="E23" i="2"/>
  <c r="D28" i="3"/>
  <c r="F28" i="3"/>
  <c r="F65" i="3" s="1"/>
  <c r="D28" i="1"/>
  <c r="D64" i="1" s="1"/>
  <c r="E65" i="5" s="1"/>
  <c r="E66" i="5" s="1"/>
  <c r="E28" i="1"/>
  <c r="E65" i="1" s="1"/>
  <c r="F28" i="1"/>
  <c r="F65" i="1" s="1"/>
  <c r="D38" i="1"/>
  <c r="D23" i="6" l="1"/>
  <c r="D27" i="6"/>
  <c r="D64" i="3"/>
  <c r="E65" i="4"/>
  <c r="D65" i="1"/>
  <c r="G51" i="5"/>
  <c r="G29" i="5"/>
  <c r="D29" i="5"/>
  <c r="J29" i="5"/>
  <c r="I29" i="5"/>
  <c r="H65" i="5" l="1"/>
  <c r="D65" i="5"/>
  <c r="D65" i="3"/>
  <c r="D78" i="5" s="1"/>
  <c r="G66" i="5"/>
  <c r="H66" i="5"/>
  <c r="D72" i="5" l="1"/>
  <c r="D63" i="5" l="1"/>
  <c r="D57" i="5" l="1"/>
  <c r="D55" i="5" l="1"/>
  <c r="J51" i="5" l="1"/>
  <c r="J66" i="5" s="1"/>
  <c r="F50" i="2" l="1"/>
  <c r="F65" i="2" s="1"/>
  <c r="D59" i="5"/>
  <c r="I51" i="5"/>
  <c r="I66" i="5" s="1"/>
  <c r="E50" i="2" l="1"/>
  <c r="E65" i="2" s="1"/>
  <c r="D61" i="5"/>
  <c r="D51" i="5" s="1"/>
  <c r="D66" i="5" s="1"/>
  <c r="F66" i="5" l="1"/>
  <c r="D50" i="2"/>
  <c r="D65" i="2" s="1"/>
  <c r="D76" i="5" l="1"/>
</calcChain>
</file>

<file path=xl/sharedStrings.xml><?xml version="1.0" encoding="utf-8"?>
<sst xmlns="http://schemas.openxmlformats.org/spreadsheetml/2006/main" count="452" uniqueCount="142">
  <si>
    <r>
      <t>Humanitarian Organisation</t>
    </r>
    <r>
      <rPr>
        <b/>
        <sz val="12"/>
        <color rgb="FF000000"/>
        <rFont val="Plan"/>
      </rPr>
      <t>:   Plan International Belgium</t>
    </r>
  </si>
  <si>
    <r>
      <t>Country Office:</t>
    </r>
    <r>
      <rPr>
        <b/>
        <sz val="12"/>
        <color rgb="FF000000"/>
        <rFont val="Plan"/>
      </rPr>
      <t xml:space="preserve">                        MALI-NIGER-RWANDA-UGANDA</t>
    </r>
  </si>
  <si>
    <r>
      <t>Title of the Action</t>
    </r>
    <r>
      <rPr>
        <b/>
        <sz val="12"/>
        <color rgb="FF000000"/>
        <rFont val="Plan"/>
      </rPr>
      <t>:                  PROACT:  Promoting Resilience Of Adolescents and Children in Crises Together</t>
    </r>
  </si>
  <si>
    <r>
      <t>Grant agreement number :</t>
    </r>
    <r>
      <rPr>
        <b/>
        <sz val="12"/>
        <color rgb="FF000000"/>
        <rFont val="Plan"/>
      </rPr>
      <t xml:space="preserve">     TBC</t>
    </r>
  </si>
  <si>
    <r>
      <t>Duration of the Action:</t>
    </r>
    <r>
      <rPr>
        <b/>
        <sz val="12"/>
        <color rgb="FF000000"/>
        <rFont val="Plan"/>
      </rPr>
      <t xml:space="preserve">           24 Months</t>
    </r>
  </si>
  <si>
    <r>
      <t>Start date of the Action</t>
    </r>
    <r>
      <rPr>
        <b/>
        <sz val="12"/>
        <color rgb="FF000000"/>
        <rFont val="Plan"/>
      </rPr>
      <t>:         01/10/2023</t>
    </r>
  </si>
  <si>
    <t>Reference</t>
  </si>
  <si>
    <t>Budget Line</t>
  </si>
  <si>
    <t>Total (Eur)</t>
  </si>
  <si>
    <t>MALI</t>
  </si>
  <si>
    <t>NIGER</t>
  </si>
  <si>
    <t>RWANDA</t>
  </si>
  <si>
    <t>UGANDA</t>
  </si>
  <si>
    <t>Year 1</t>
  </si>
  <si>
    <t>Year 2</t>
  </si>
  <si>
    <t>A</t>
  </si>
  <si>
    <t xml:space="preserve">Equipment </t>
  </si>
  <si>
    <t>A1</t>
  </si>
  <si>
    <t>Vehicle</t>
  </si>
  <si>
    <t>A2</t>
  </si>
  <si>
    <t>IT &amp; communication material</t>
  </si>
  <si>
    <t>A3</t>
  </si>
  <si>
    <t>Security Equipment</t>
  </si>
  <si>
    <t>A4</t>
  </si>
  <si>
    <t>Office equipment</t>
  </si>
  <si>
    <t>B</t>
  </si>
  <si>
    <t>Human Ressources</t>
  </si>
  <si>
    <t>B1</t>
  </si>
  <si>
    <t>National staff</t>
  </si>
  <si>
    <t>B1.1</t>
  </si>
  <si>
    <t>Program Staff</t>
  </si>
  <si>
    <t>B1.2</t>
  </si>
  <si>
    <t>Support Staff</t>
  </si>
  <si>
    <t>B2</t>
  </si>
  <si>
    <t>International staff</t>
  </si>
  <si>
    <t>B2.1.1</t>
  </si>
  <si>
    <t>International staff in the field - Programme</t>
  </si>
  <si>
    <t>B2.2</t>
  </si>
  <si>
    <t>International staff in the field - Support</t>
  </si>
  <si>
    <t>B3</t>
  </si>
  <si>
    <t>Headquarter staff</t>
  </si>
  <si>
    <t>B3.1.1</t>
  </si>
  <si>
    <t>Headquarter staff in the field - Programme</t>
  </si>
  <si>
    <t>B3.2</t>
  </si>
  <si>
    <t>Headquarter staff in the field - Support</t>
  </si>
  <si>
    <t>C</t>
  </si>
  <si>
    <t>Running Cost</t>
  </si>
  <si>
    <t>C1</t>
  </si>
  <si>
    <t>Running costs of vehicles</t>
  </si>
  <si>
    <t>C2</t>
  </si>
  <si>
    <t>Travels</t>
  </si>
  <si>
    <t>C2.1</t>
  </si>
  <si>
    <t>International Travels</t>
  </si>
  <si>
    <t>C2.2</t>
  </si>
  <si>
    <t>National Travel</t>
  </si>
  <si>
    <t>C3</t>
  </si>
  <si>
    <t>Communication &amp; visibility</t>
  </si>
  <si>
    <t>C4</t>
  </si>
  <si>
    <t>Buildings: rents and utilities</t>
  </si>
  <si>
    <t>C5</t>
  </si>
  <si>
    <t>Others Running Costs</t>
  </si>
  <si>
    <t>D</t>
  </si>
  <si>
    <t>External Services</t>
  </si>
  <si>
    <t>D.1</t>
  </si>
  <si>
    <t>External Audit</t>
  </si>
  <si>
    <t>D.2</t>
  </si>
  <si>
    <t>External Evaluation</t>
  </si>
  <si>
    <t>D.3</t>
  </si>
  <si>
    <t>R</t>
  </si>
  <si>
    <t>Activities Costs</t>
  </si>
  <si>
    <t>R0</t>
  </si>
  <si>
    <t>Transversal activities</t>
  </si>
  <si>
    <t>R1</t>
  </si>
  <si>
    <t>Outcome_1</t>
  </si>
  <si>
    <t>R2</t>
  </si>
  <si>
    <t>Outcome_2</t>
  </si>
  <si>
    <t>R3</t>
  </si>
  <si>
    <t>Outcome_3</t>
  </si>
  <si>
    <t>R4</t>
  </si>
  <si>
    <t>Outcome_4</t>
  </si>
  <si>
    <t>R5</t>
  </si>
  <si>
    <t>Outcome_5</t>
  </si>
  <si>
    <t>ICR</t>
  </si>
  <si>
    <t>Indirect Costs</t>
  </si>
  <si>
    <t>Total Elligible Costs</t>
  </si>
  <si>
    <t>Total Budget MLI</t>
  </si>
  <si>
    <t>Total Budget NER</t>
  </si>
  <si>
    <t>Total Budget RWA</t>
  </si>
  <si>
    <t>Total Budget UGA</t>
  </si>
  <si>
    <t xml:space="preserve"> </t>
  </si>
  <si>
    <r>
      <t>Humanitarian Organisation</t>
    </r>
    <r>
      <rPr>
        <b/>
        <sz val="11"/>
        <color rgb="FF000000"/>
        <rFont val="Plan"/>
      </rPr>
      <t>:   Plan International Belgium</t>
    </r>
  </si>
  <si>
    <r>
      <rPr>
        <b/>
        <u/>
        <sz val="11"/>
        <color rgb="FF000000"/>
        <rFont val="Plan"/>
      </rPr>
      <t>Country Office:</t>
    </r>
    <r>
      <rPr>
        <b/>
        <sz val="11"/>
        <color rgb="FF000000"/>
        <rFont val="Plan"/>
      </rPr>
      <t xml:space="preserve">                        MALI</t>
    </r>
  </si>
  <si>
    <r>
      <t>Title of the Action</t>
    </r>
    <r>
      <rPr>
        <b/>
        <sz val="11"/>
        <color rgb="FF000000"/>
        <rFont val="Plan"/>
      </rPr>
      <t>:                  PROACT:  Promoting Resilience Of Adolescents and Children in Crises Together</t>
    </r>
  </si>
  <si>
    <r>
      <t>Grant agreement number :</t>
    </r>
    <r>
      <rPr>
        <b/>
        <sz val="11"/>
        <color rgb="FF000000"/>
        <rFont val="Plan"/>
      </rPr>
      <t xml:space="preserve">     TBC</t>
    </r>
  </si>
  <si>
    <r>
      <t>Duration of the Action:</t>
    </r>
    <r>
      <rPr>
        <b/>
        <sz val="11"/>
        <color rgb="FF000000"/>
        <rFont val="Plan"/>
      </rPr>
      <t xml:space="preserve">           24 Months</t>
    </r>
  </si>
  <si>
    <r>
      <t>Start date of the Action</t>
    </r>
    <r>
      <rPr>
        <b/>
        <sz val="11"/>
        <color rgb="FF000000"/>
        <rFont val="Plan"/>
      </rPr>
      <t>:         01/10/2023</t>
    </r>
  </si>
  <si>
    <t>Outcome 1 : Les enfants et les adolescent‧e‧s, en particulier les filles, ont accès à des informations, des ressources et des services qui renforcent leur sécurité et leur résilience</t>
  </si>
  <si>
    <t>Outcome 2: Les enfants et les adolescent‧e‧s bénéficient de soutien psychosocial adaptés au genre et à l'âge.</t>
  </si>
  <si>
    <t>Outcome 3 : Les acteurs communautaires, les parents et les tuteurs‧trices soutiennent les enfants et les adolescent‧e‧s à risque, et sont les moteurs d’une mobilisation communautaire pour promouvoir l’égalité pour les filles</t>
  </si>
  <si>
    <t>Outcome 4 : Les prestataires de services ont la capacité de fournir en permanence des services sensibles au genre et à l'âge, conformément aux standards et aux principes humanitaires</t>
  </si>
  <si>
    <t>Outcome 5 : Les enfants, adolescent‧e‧s et leurs familles touchées par une catastrophe ont un accès rapide à une assistance vitale immédiatement après le choc.</t>
  </si>
  <si>
    <t>Total Elligible costs</t>
  </si>
  <si>
    <r>
      <rPr>
        <b/>
        <u/>
        <sz val="11"/>
        <color rgb="FF000000"/>
        <rFont val="Plan"/>
      </rPr>
      <t>Country Office:</t>
    </r>
    <r>
      <rPr>
        <b/>
        <sz val="11"/>
        <color rgb="FF000000"/>
        <rFont val="Plan"/>
      </rPr>
      <t xml:space="preserve">                        NIGER</t>
    </r>
  </si>
  <si>
    <t>Total Eligible costs</t>
  </si>
  <si>
    <r>
      <rPr>
        <b/>
        <u/>
        <sz val="11"/>
        <color rgb="FF000000"/>
        <rFont val="Plan"/>
      </rPr>
      <t>Country Office:</t>
    </r>
    <r>
      <rPr>
        <b/>
        <sz val="11"/>
        <color rgb="FF000000"/>
        <rFont val="Plan"/>
      </rPr>
      <t xml:space="preserve">                        RWANDA</t>
    </r>
  </si>
  <si>
    <t>Outcome 1: Children and adolescents receive gender, child and adolescent-responsive mental health and psychosocial support </t>
  </si>
  <si>
    <t>Outcome 2: Children and adolescents receive gender and age-responsive psychosocial support</t>
  </si>
  <si>
    <t>Outcome 3: Community-level actors, parents and caregivers support at-risk children and adolescents, and drive community-action to promote equality for girls</t>
  </si>
  <si>
    <t>Outcome 4: Service providers have the capacity to continuously deliver gender and age-responsive services that are provided in line with humanitarian standards and principles</t>
  </si>
  <si>
    <t>Outcome 5: Disaster-affected children, adolescents and their families have rapid access to life-saving assistance in the immediate aftermath of a shock (crisis modifier)</t>
  </si>
  <si>
    <r>
      <rPr>
        <b/>
        <u/>
        <sz val="11"/>
        <color rgb="FF000000"/>
        <rFont val="Plan"/>
      </rPr>
      <t>Country Office:</t>
    </r>
    <r>
      <rPr>
        <b/>
        <sz val="11"/>
        <color rgb="FF000000"/>
        <rFont val="Plan"/>
      </rPr>
      <t xml:space="preserve">                        UGANDA</t>
    </r>
  </si>
  <si>
    <t>Indirects Costs</t>
  </si>
  <si>
    <t>Ratio Services to Beneficiaries sur Coût Total Eligible</t>
  </si>
  <si>
    <t>Coût Total Eligible</t>
  </si>
  <si>
    <t>Ratio Services to Beneficiaries sur coûts directs</t>
  </si>
  <si>
    <t>Total Coûts Directs</t>
  </si>
  <si>
    <t>Total</t>
  </si>
  <si>
    <t>Crisis Modifier</t>
  </si>
  <si>
    <t>S1.11</t>
  </si>
  <si>
    <t xml:space="preserve">Mainstreaming (gender, HIV/AIDS, sustainable development,  etc.) related goods and services                       </t>
  </si>
  <si>
    <t>S1.10</t>
  </si>
  <si>
    <t xml:space="preserve">Capacity building related goods and services                                 </t>
  </si>
  <si>
    <t>S1.9</t>
  </si>
  <si>
    <t xml:space="preserve">Planification, follow up and evaluation workshops related goods and services                                        </t>
  </si>
  <si>
    <t>S1.8</t>
  </si>
  <si>
    <t xml:space="preserve">Cash for Work / Cash distribution program (vouchers) related goods and services                                                 </t>
  </si>
  <si>
    <t>S1.7</t>
  </si>
  <si>
    <t xml:space="preserve">Disaster Risk Reduction related goods and services                                                                   </t>
  </si>
  <si>
    <t>S1.6</t>
  </si>
  <si>
    <t>Shelter and Non Food Items related goods and services</t>
  </si>
  <si>
    <t>S1.5</t>
  </si>
  <si>
    <t>Protection    </t>
  </si>
  <si>
    <t>S1.4</t>
  </si>
  <si>
    <t>Water and sanitation related goods and services</t>
  </si>
  <si>
    <t>S1.3</t>
  </si>
  <si>
    <t>Nutrition related goods and services</t>
  </si>
  <si>
    <t>S1.2</t>
  </si>
  <si>
    <t>Food security related goods and services</t>
  </si>
  <si>
    <t>S1.1</t>
  </si>
  <si>
    <t>TOTAL</t>
  </si>
  <si>
    <t>Goods and services delivered to beneficiaries</t>
  </si>
  <si>
    <t>PLAN INTERNATIONAL BELGIUM - Goods and services delivered to beneficiaries
Humanitarian Programme 2023-2025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</si>
</sst>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-* #,##0.00\ _€_-;\-* #,##0.00\ _€_-;_-* &quot;-&quot;??\ _€_-;_-@_-"/>
    <numFmt numFmtId="165" formatCode="[$XOF]\ #,##0.00"/>
    <numFmt numFmtId="166" formatCode="[$€-2]\ #,##0.00"/>
    <numFmt numFmtId="167" formatCode="_-* #,##0\ _€_-;\-* #,##0\ _€_-;_-* &quot;-&quot;??\ _€_-;_-@_-"/>
    <numFmt numFmtId="168" formatCode="_(* #,##0.00_);_(* \(#,##0.00\);_(* &quot;-&quot;??_);_(@_)"/>
    <numFmt numFmtId="169" formatCode="#,##0.00\ &quot;€&quot;"/>
    <numFmt numFmtId="170" formatCode="#,##0.00\ [$RWF]"/>
  </numFmts>
  <fonts count="34">
    <font>
      <sz val="11"/>
      <color theme="1"/>
      <name val="Calibri"/>
      <family val="2"/>
      <scheme val="minor"/>
    </font>
    <font>
      <sz val="10"/>
      <name val="Plan"/>
      <family val="2"/>
    </font>
    <font>
      <b/>
      <sz val="10"/>
      <name val="Plan"/>
      <family val="2"/>
    </font>
    <font>
      <b/>
      <u/>
      <sz val="12"/>
      <name val="Plan"/>
      <family val="2"/>
    </font>
    <font>
      <b/>
      <sz val="12"/>
      <name val="Plan"/>
      <family val="2"/>
    </font>
    <font>
      <sz val="12"/>
      <name val="Plan"/>
      <family val="2"/>
    </font>
    <font>
      <sz val="10"/>
      <name val="Arial"/>
      <family val="2"/>
    </font>
    <font>
      <b/>
      <sz val="9"/>
      <name val="Plan"/>
      <family val="2"/>
    </font>
    <font>
      <b/>
      <sz val="12"/>
      <color theme="0"/>
      <name val="Plan"/>
      <family val="2"/>
    </font>
    <font>
      <b/>
      <u/>
      <sz val="10"/>
      <name val="Plan"/>
      <family val="2"/>
    </font>
    <font>
      <b/>
      <sz val="10"/>
      <color theme="1"/>
      <name val="Plan"/>
      <family val="2"/>
    </font>
    <font>
      <sz val="10"/>
      <color theme="1"/>
      <name val="Plan"/>
      <family val="2"/>
    </font>
    <font>
      <b/>
      <sz val="10"/>
      <color rgb="FFFF0000"/>
      <name val="Plan"/>
      <family val="2"/>
    </font>
    <font>
      <sz val="11"/>
      <color theme="1"/>
      <name val="Calibri"/>
      <family val="2"/>
      <scheme val="minor"/>
    </font>
    <font>
      <b/>
      <sz val="10"/>
      <name val="Plan"/>
    </font>
    <font>
      <sz val="10"/>
      <name val="Plan"/>
    </font>
    <font>
      <b/>
      <sz val="12"/>
      <color theme="0"/>
      <name val="Plan"/>
    </font>
    <font>
      <b/>
      <u/>
      <sz val="14"/>
      <color rgb="FF000000"/>
      <name val="Plan"/>
    </font>
    <font>
      <b/>
      <u/>
      <sz val="14"/>
      <name val="Plan"/>
      <family val="2"/>
    </font>
    <font>
      <sz val="12"/>
      <name val="Plan"/>
    </font>
    <font>
      <b/>
      <sz val="12"/>
      <name val="Plan"/>
    </font>
    <font>
      <sz val="11"/>
      <name val="Plan"/>
      <family val="2"/>
    </font>
    <font>
      <b/>
      <sz val="11"/>
      <name val="Plan"/>
      <family val="2"/>
    </font>
    <font>
      <b/>
      <u/>
      <sz val="11"/>
      <color rgb="FF000000"/>
      <name val="Plan"/>
    </font>
    <font>
      <b/>
      <sz val="11"/>
      <color rgb="FF000000"/>
      <name val="Plan"/>
    </font>
    <font>
      <b/>
      <u/>
      <sz val="11"/>
      <name val="Plan"/>
      <family val="2"/>
    </font>
    <font>
      <sz val="11"/>
      <name val="Plan"/>
    </font>
    <font>
      <b/>
      <sz val="11"/>
      <name val="Plan"/>
    </font>
    <font>
      <b/>
      <u/>
      <sz val="11"/>
      <name val="Plan"/>
    </font>
    <font>
      <b/>
      <sz val="12"/>
      <color rgb="FF000000"/>
      <name val="Plan"/>
    </font>
    <font>
      <b/>
      <u/>
      <sz val="12"/>
      <color rgb="FF000000"/>
      <name val="Plan"/>
    </font>
    <font>
      <sz val="11"/>
      <color theme="1"/>
      <name val="Roboto"/>
    </font>
    <font>
      <b/>
      <sz val="12"/>
      <color theme="0"/>
      <name val="Roboto"/>
    </font>
    <font>
      <b/>
      <sz val="20"/>
      <color theme="0"/>
      <name val="Roboto"/>
    </font>
  </fonts>
  <fills count="8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143840"/>
        <bgColor indexed="64"/>
      </patternFill>
    </fill>
    <fill>
      <patternFill patternType="solid">
        <fgColor rgb="FFB0DCE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4A8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8">
    <xf numFmtId="0" fontId="0" fillId="0" borderId="0"/>
    <xf numFmtId="0" fontId="6" fillId="0" borderId="0"/>
    <xf numFmtId="0" fontId="6" fillId="0" borderId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27">
    <xf numFmtId="0" fontId="0" fillId="0" borderId="0" xfId="0"/>
    <xf numFmtId="0" fontId="1" fillId="2" borderId="0" xfId="0" applyFont="1" applyFill="1" applyAlignment="1" applyProtection="1">
      <alignment vertical="center"/>
      <protection locked="0"/>
    </xf>
    <xf numFmtId="49" fontId="2" fillId="2" borderId="0" xfId="0" applyNumberFormat="1" applyFont="1" applyFill="1" applyAlignment="1">
      <alignment vertical="center"/>
    </xf>
    <xf numFmtId="49" fontId="3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vertical="center"/>
    </xf>
    <xf numFmtId="165" fontId="4" fillId="2" borderId="0" xfId="0" applyNumberFormat="1" applyFont="1" applyFill="1" applyAlignment="1">
      <alignment vertical="center"/>
    </xf>
    <xf numFmtId="49" fontId="4" fillId="2" borderId="0" xfId="0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166" fontId="5" fillId="2" borderId="0" xfId="0" applyNumberFormat="1" applyFont="1" applyFill="1" applyAlignment="1">
      <alignment vertical="center"/>
    </xf>
    <xf numFmtId="0" fontId="2" fillId="3" borderId="0" xfId="1" applyFont="1" applyFill="1" applyAlignment="1" applyProtection="1">
      <alignment horizontal="center" vertical="center" wrapText="1"/>
      <protection locked="0"/>
    </xf>
    <xf numFmtId="0" fontId="2" fillId="3" borderId="0" xfId="1" applyFont="1" applyFill="1" applyAlignment="1">
      <alignment horizontal="center" vertical="center" wrapText="1"/>
    </xf>
    <xf numFmtId="0" fontId="2" fillId="3" borderId="0" xfId="1" applyFont="1" applyFill="1" applyAlignment="1" applyProtection="1">
      <alignment vertical="center"/>
      <protection locked="0"/>
    </xf>
    <xf numFmtId="0" fontId="8" fillId="4" borderId="4" xfId="1" applyFont="1" applyFill="1" applyBorder="1" applyAlignment="1" applyProtection="1">
      <alignment vertical="center"/>
      <protection locked="0"/>
    </xf>
    <xf numFmtId="0" fontId="8" fillId="4" borderId="3" xfId="1" applyFont="1" applyFill="1" applyBorder="1" applyAlignment="1" applyProtection="1">
      <alignment vertical="center"/>
      <protection locked="0"/>
    </xf>
    <xf numFmtId="166" fontId="8" fillId="4" borderId="3" xfId="2" applyNumberFormat="1" applyFont="1" applyFill="1" applyBorder="1" applyAlignment="1" applyProtection="1">
      <alignment vertical="center"/>
      <protection locked="0"/>
    </xf>
    <xf numFmtId="168" fontId="2" fillId="3" borderId="0" xfId="3" applyFont="1" applyFill="1" applyAlignment="1" applyProtection="1">
      <alignment vertical="center"/>
      <protection locked="0"/>
    </xf>
    <xf numFmtId="0" fontId="2" fillId="5" borderId="4" xfId="1" applyFont="1" applyFill="1" applyBorder="1" applyAlignment="1" applyProtection="1">
      <alignment vertical="center"/>
      <protection locked="0"/>
    </xf>
    <xf numFmtId="0" fontId="2" fillId="5" borderId="3" xfId="1" applyFont="1" applyFill="1" applyBorder="1" applyAlignment="1" applyProtection="1">
      <alignment vertical="center"/>
      <protection locked="0"/>
    </xf>
    <xf numFmtId="166" fontId="2" fillId="5" borderId="3" xfId="1" applyNumberFormat="1" applyFont="1" applyFill="1" applyBorder="1" applyAlignment="1" applyProtection="1">
      <alignment vertical="center"/>
      <protection locked="0"/>
    </xf>
    <xf numFmtId="0" fontId="9" fillId="3" borderId="0" xfId="1" applyFont="1" applyFill="1" applyAlignment="1" applyProtection="1">
      <alignment vertical="center"/>
      <protection locked="0"/>
    </xf>
    <xf numFmtId="168" fontId="10" fillId="6" borderId="0" xfId="3" applyFont="1" applyFill="1" applyAlignment="1" applyProtection="1">
      <alignment vertical="center"/>
      <protection locked="0"/>
    </xf>
    <xf numFmtId="168" fontId="11" fillId="6" borderId="3" xfId="3" applyFont="1" applyFill="1" applyBorder="1" applyAlignment="1" applyProtection="1">
      <alignment vertical="center"/>
      <protection locked="0"/>
    </xf>
    <xf numFmtId="166" fontId="11" fillId="6" borderId="3" xfId="3" applyNumberFormat="1" applyFont="1" applyFill="1" applyBorder="1" applyAlignment="1" applyProtection="1">
      <alignment vertical="center"/>
      <protection locked="0"/>
    </xf>
    <xf numFmtId="168" fontId="12" fillId="6" borderId="0" xfId="3" applyFont="1" applyFill="1" applyAlignment="1" applyProtection="1">
      <alignment vertical="center"/>
      <protection locked="0"/>
    </xf>
    <xf numFmtId="168" fontId="1" fillId="6" borderId="4" xfId="3" applyFont="1" applyFill="1" applyBorder="1" applyAlignment="1" applyProtection="1">
      <alignment vertical="center"/>
      <protection locked="0"/>
    </xf>
    <xf numFmtId="168" fontId="1" fillId="6" borderId="3" xfId="3" applyFont="1" applyFill="1" applyBorder="1" applyAlignment="1" applyProtection="1">
      <alignment vertical="center"/>
      <protection locked="0"/>
    </xf>
    <xf numFmtId="166" fontId="1" fillId="6" borderId="3" xfId="3" applyNumberFormat="1" applyFont="1" applyFill="1" applyBorder="1" applyAlignment="1" applyProtection="1">
      <alignment vertical="center"/>
      <protection locked="0"/>
    </xf>
    <xf numFmtId="168" fontId="2" fillId="6" borderId="0" xfId="3" applyFont="1" applyFill="1" applyAlignment="1" applyProtection="1">
      <alignment vertical="center"/>
      <protection locked="0"/>
    </xf>
    <xf numFmtId="165" fontId="2" fillId="3" borderId="0" xfId="1" applyNumberFormat="1" applyFont="1" applyFill="1" applyAlignment="1">
      <alignment vertical="center"/>
    </xf>
    <xf numFmtId="0" fontId="2" fillId="3" borderId="0" xfId="1" applyFont="1" applyFill="1" applyAlignment="1">
      <alignment horizontal="center" vertical="center"/>
    </xf>
    <xf numFmtId="166" fontId="2" fillId="3" borderId="0" xfId="1" applyNumberFormat="1" applyFont="1" applyFill="1" applyAlignment="1">
      <alignment vertical="center"/>
    </xf>
    <xf numFmtId="168" fontId="2" fillId="3" borderId="0" xfId="3" applyFont="1" applyFill="1" applyAlignment="1">
      <alignment vertical="center"/>
    </xf>
    <xf numFmtId="0" fontId="1" fillId="3" borderId="0" xfId="1" applyFont="1" applyFill="1" applyAlignment="1" applyProtection="1">
      <alignment vertical="center"/>
      <protection locked="0"/>
    </xf>
    <xf numFmtId="0" fontId="1" fillId="3" borderId="0" xfId="1" applyFont="1" applyFill="1" applyAlignment="1">
      <alignment vertical="center"/>
    </xf>
    <xf numFmtId="166" fontId="1" fillId="3" borderId="0" xfId="3" applyNumberFormat="1" applyFont="1" applyFill="1" applyAlignment="1">
      <alignment vertical="center"/>
    </xf>
    <xf numFmtId="167" fontId="1" fillId="3" borderId="0" xfId="1" applyNumberFormat="1" applyFont="1" applyFill="1" applyAlignment="1">
      <alignment vertical="center"/>
    </xf>
    <xf numFmtId="169" fontId="1" fillId="3" borderId="0" xfId="1" applyNumberFormat="1" applyFont="1" applyFill="1" applyAlignment="1">
      <alignment vertical="center"/>
    </xf>
    <xf numFmtId="166" fontId="1" fillId="3" borderId="0" xfId="1" applyNumberFormat="1" applyFont="1" applyFill="1" applyAlignment="1">
      <alignment vertical="center"/>
    </xf>
    <xf numFmtId="170" fontId="1" fillId="3" borderId="0" xfId="1" applyNumberFormat="1" applyFont="1" applyFill="1" applyAlignment="1">
      <alignment vertical="center"/>
    </xf>
    <xf numFmtId="0" fontId="5" fillId="3" borderId="0" xfId="1" applyFont="1" applyFill="1" applyAlignment="1">
      <alignment vertical="center"/>
    </xf>
    <xf numFmtId="43" fontId="1" fillId="3" borderId="0" xfId="4" applyFont="1" applyFill="1" applyAlignment="1">
      <alignment vertical="center"/>
    </xf>
    <xf numFmtId="0" fontId="8" fillId="4" borderId="3" xfId="1" applyFont="1" applyFill="1" applyBorder="1" applyAlignment="1" applyProtection="1">
      <alignment vertical="center" wrapText="1"/>
      <protection locked="0"/>
    </xf>
    <xf numFmtId="0" fontId="2" fillId="5" borderId="3" xfId="1" applyFont="1" applyFill="1" applyBorder="1" applyAlignment="1" applyProtection="1">
      <alignment vertical="center" wrapText="1"/>
      <protection locked="0"/>
    </xf>
    <xf numFmtId="168" fontId="11" fillId="6" borderId="3" xfId="3" applyFont="1" applyFill="1" applyBorder="1" applyAlignment="1" applyProtection="1">
      <alignment vertical="center" wrapText="1"/>
      <protection locked="0"/>
    </xf>
    <xf numFmtId="168" fontId="1" fillId="6" borderId="3" xfId="3" applyFont="1" applyFill="1" applyBorder="1" applyAlignment="1" applyProtection="1">
      <alignment vertical="center" wrapText="1"/>
      <protection locked="0"/>
    </xf>
    <xf numFmtId="0" fontId="1" fillId="3" borderId="0" xfId="1" applyFont="1" applyFill="1" applyAlignment="1">
      <alignment vertical="center" wrapText="1"/>
    </xf>
    <xf numFmtId="0" fontId="15" fillId="3" borderId="0" xfId="1" applyFont="1" applyFill="1" applyAlignment="1">
      <alignment vertical="center"/>
    </xf>
    <xf numFmtId="10" fontId="14" fillId="3" borderId="0" xfId="1" applyNumberFormat="1" applyFont="1" applyFill="1" applyAlignment="1" applyProtection="1">
      <alignment vertical="center"/>
      <protection locked="0"/>
    </xf>
    <xf numFmtId="0" fontId="16" fillId="4" borderId="3" xfId="1" applyFont="1" applyFill="1" applyBorder="1" applyAlignment="1" applyProtection="1">
      <alignment vertical="center" wrapText="1"/>
      <protection locked="0"/>
    </xf>
    <xf numFmtId="0" fontId="14" fillId="5" borderId="3" xfId="1" applyFont="1" applyFill="1" applyBorder="1" applyAlignment="1" applyProtection="1">
      <alignment vertical="center"/>
      <protection locked="0"/>
    </xf>
    <xf numFmtId="0" fontId="14" fillId="5" borderId="4" xfId="1" applyFont="1" applyFill="1" applyBorder="1" applyAlignment="1" applyProtection="1">
      <alignment vertical="center"/>
      <protection locked="0"/>
    </xf>
    <xf numFmtId="0" fontId="14" fillId="5" borderId="3" xfId="1" applyFont="1" applyFill="1" applyBorder="1" applyAlignment="1" applyProtection="1">
      <alignment vertical="center" wrapText="1"/>
      <protection locked="0"/>
    </xf>
    <xf numFmtId="0" fontId="14" fillId="3" borderId="0" xfId="1" applyFont="1" applyFill="1" applyAlignment="1">
      <alignment horizontal="center" vertical="center" wrapText="1"/>
    </xf>
    <xf numFmtId="166" fontId="14" fillId="5" borderId="3" xfId="1" applyNumberFormat="1" applyFont="1" applyFill="1" applyBorder="1" applyAlignment="1" applyProtection="1">
      <alignment vertical="center"/>
      <protection locked="0"/>
    </xf>
    <xf numFmtId="166" fontId="14" fillId="3" borderId="0" xfId="1" applyNumberFormat="1" applyFont="1" applyFill="1" applyAlignment="1">
      <alignment vertical="center"/>
    </xf>
    <xf numFmtId="0" fontId="1" fillId="3" borderId="0" xfId="5" applyFont="1" applyFill="1" applyAlignment="1" applyProtection="1">
      <alignment vertical="center"/>
      <protection locked="0"/>
    </xf>
    <xf numFmtId="0" fontId="1" fillId="3" borderId="0" xfId="5" applyFont="1" applyFill="1" applyAlignment="1" applyProtection="1">
      <alignment vertical="center" wrapText="1"/>
      <protection locked="0"/>
    </xf>
    <xf numFmtId="0" fontId="17" fillId="2" borderId="0" xfId="0" applyFont="1" applyFill="1" applyAlignment="1" applyProtection="1">
      <alignment vertical="center"/>
      <protection locked="0"/>
    </xf>
    <xf numFmtId="49" fontId="18" fillId="2" borderId="0" xfId="0" applyNumberFormat="1" applyFont="1" applyFill="1" applyAlignment="1">
      <alignment vertical="center"/>
    </xf>
    <xf numFmtId="166" fontId="19" fillId="2" borderId="0" xfId="0" applyNumberFormat="1" applyFont="1" applyFill="1" applyAlignment="1">
      <alignment vertical="center"/>
    </xf>
    <xf numFmtId="164" fontId="19" fillId="2" borderId="0" xfId="0" applyNumberFormat="1" applyFont="1" applyFill="1" applyAlignment="1">
      <alignment vertical="center"/>
    </xf>
    <xf numFmtId="166" fontId="20" fillId="2" borderId="0" xfId="0" applyNumberFormat="1" applyFont="1" applyFill="1" applyAlignment="1">
      <alignment vertical="center" wrapText="1"/>
    </xf>
    <xf numFmtId="49" fontId="20" fillId="2" borderId="0" xfId="0" applyNumberFormat="1" applyFont="1" applyFill="1" applyAlignment="1">
      <alignment vertical="center" wrapText="1"/>
    </xf>
    <xf numFmtId="166" fontId="19" fillId="2" borderId="0" xfId="0" applyNumberFormat="1" applyFont="1" applyFill="1" applyAlignment="1">
      <alignment vertical="center" wrapText="1"/>
    </xf>
    <xf numFmtId="164" fontId="19" fillId="2" borderId="0" xfId="0" applyNumberFormat="1" applyFont="1" applyFill="1" applyAlignment="1">
      <alignment vertical="center" wrapText="1"/>
    </xf>
    <xf numFmtId="0" fontId="15" fillId="2" borderId="0" xfId="0" applyFont="1" applyFill="1" applyAlignment="1">
      <alignment vertical="center"/>
    </xf>
    <xf numFmtId="0" fontId="19" fillId="2" borderId="0" xfId="0" applyFont="1" applyFill="1" applyAlignment="1">
      <alignment vertical="center"/>
    </xf>
    <xf numFmtId="0" fontId="21" fillId="2" borderId="0" xfId="0" applyFont="1" applyFill="1" applyAlignment="1" applyProtection="1">
      <alignment vertical="center"/>
      <protection locked="0"/>
    </xf>
    <xf numFmtId="49" fontId="22" fillId="2" borderId="0" xfId="0" applyNumberFormat="1" applyFont="1" applyFill="1" applyAlignment="1">
      <alignment vertical="center"/>
    </xf>
    <xf numFmtId="0" fontId="23" fillId="2" borderId="0" xfId="0" applyFont="1" applyFill="1" applyAlignment="1" applyProtection="1">
      <alignment vertical="center"/>
      <protection locked="0"/>
    </xf>
    <xf numFmtId="49" fontId="25" fillId="2" borderId="0" xfId="0" applyNumberFormat="1" applyFont="1" applyFill="1" applyAlignment="1">
      <alignment vertical="center"/>
    </xf>
    <xf numFmtId="164" fontId="21" fillId="2" borderId="0" xfId="0" applyNumberFormat="1" applyFont="1" applyFill="1" applyAlignment="1">
      <alignment vertical="center"/>
    </xf>
    <xf numFmtId="0" fontId="21" fillId="2" borderId="0" xfId="0" applyFont="1" applyFill="1" applyAlignment="1">
      <alignment vertical="center"/>
    </xf>
    <xf numFmtId="0" fontId="23" fillId="6" borderId="0" xfId="0" applyFont="1" applyFill="1" applyAlignment="1" applyProtection="1">
      <alignment vertical="center"/>
      <protection locked="0"/>
    </xf>
    <xf numFmtId="49" fontId="22" fillId="2" borderId="0" xfId="0" applyNumberFormat="1" applyFont="1" applyFill="1" applyAlignment="1">
      <alignment horizontal="left" vertical="center" wrapText="1"/>
    </xf>
    <xf numFmtId="49" fontId="22" fillId="2" borderId="0" xfId="0" applyNumberFormat="1" applyFont="1" applyFill="1" applyAlignment="1">
      <alignment vertical="center" wrapText="1"/>
    </xf>
    <xf numFmtId="164" fontId="21" fillId="2" borderId="0" xfId="0" applyNumberFormat="1" applyFont="1" applyFill="1" applyAlignment="1">
      <alignment vertical="center" wrapText="1"/>
    </xf>
    <xf numFmtId="0" fontId="26" fillId="2" borderId="0" xfId="0" applyFont="1" applyFill="1" applyAlignment="1" applyProtection="1">
      <alignment vertical="center"/>
      <protection locked="0"/>
    </xf>
    <xf numFmtId="49" fontId="27" fillId="2" borderId="0" xfId="0" applyNumberFormat="1" applyFont="1" applyFill="1" applyAlignment="1">
      <alignment vertical="center"/>
    </xf>
    <xf numFmtId="49" fontId="28" fillId="2" borderId="0" xfId="0" applyNumberFormat="1" applyFont="1" applyFill="1" applyAlignment="1">
      <alignment vertical="center"/>
    </xf>
    <xf numFmtId="164" fontId="26" fillId="2" borderId="0" xfId="0" applyNumberFormat="1" applyFont="1" applyFill="1" applyAlignment="1">
      <alignment vertical="center"/>
    </xf>
    <xf numFmtId="0" fontId="26" fillId="2" borderId="0" xfId="0" applyFont="1" applyFill="1" applyAlignment="1">
      <alignment vertical="center"/>
    </xf>
    <xf numFmtId="49" fontId="27" fillId="2" borderId="0" xfId="0" applyNumberFormat="1" applyFont="1" applyFill="1" applyAlignment="1">
      <alignment horizontal="left" vertical="center" wrapText="1"/>
    </xf>
    <xf numFmtId="49" fontId="27" fillId="2" borderId="0" xfId="0" applyNumberFormat="1" applyFont="1" applyFill="1" applyAlignment="1">
      <alignment vertical="center" wrapText="1"/>
    </xf>
    <xf numFmtId="164" fontId="26" fillId="2" borderId="0" xfId="0" applyNumberFormat="1" applyFont="1" applyFill="1" applyAlignment="1">
      <alignment vertical="center" wrapText="1"/>
    </xf>
    <xf numFmtId="0" fontId="30" fillId="2" borderId="0" xfId="0" applyFont="1" applyFill="1" applyAlignment="1" applyProtection="1">
      <alignment vertical="center"/>
      <protection locked="0"/>
    </xf>
    <xf numFmtId="9" fontId="4" fillId="2" borderId="0" xfId="6" applyFont="1" applyFill="1" applyAlignment="1">
      <alignment vertical="center"/>
    </xf>
    <xf numFmtId="0" fontId="30" fillId="6" borderId="0" xfId="0" applyFont="1" applyFill="1" applyAlignment="1" applyProtection="1">
      <alignment vertical="center"/>
      <protection locked="0"/>
    </xf>
    <xf numFmtId="0" fontId="2" fillId="5" borderId="3" xfId="1" applyFont="1" applyFill="1" applyBorder="1" applyAlignment="1" applyProtection="1">
      <alignment horizontal="left" vertical="center" wrapText="1"/>
      <protection locked="0"/>
    </xf>
    <xf numFmtId="0" fontId="2" fillId="3" borderId="0" xfId="1" applyFont="1" applyFill="1" applyAlignment="1">
      <alignment horizontal="left" vertical="center" wrapText="1"/>
    </xf>
    <xf numFmtId="49" fontId="4" fillId="2" borderId="0" xfId="0" applyNumberFormat="1" applyFont="1" applyFill="1" applyAlignment="1">
      <alignment horizontal="left" vertical="center" wrapText="1"/>
    </xf>
    <xf numFmtId="167" fontId="2" fillId="3" borderId="5" xfId="1" applyNumberFormat="1" applyFont="1" applyFill="1" applyBorder="1" applyAlignment="1">
      <alignment horizontal="center" vertical="center" wrapText="1"/>
    </xf>
    <xf numFmtId="167" fontId="2" fillId="3" borderId="6" xfId="1" applyNumberFormat="1" applyFont="1" applyFill="1" applyBorder="1" applyAlignment="1">
      <alignment horizontal="center" vertical="center" wrapText="1"/>
    </xf>
    <xf numFmtId="0" fontId="7" fillId="3" borderId="8" xfId="1" applyFont="1" applyFill="1" applyBorder="1" applyAlignment="1">
      <alignment horizontal="center" vertical="center" wrapText="1"/>
    </xf>
    <xf numFmtId="0" fontId="7" fillId="3" borderId="9" xfId="1" applyFont="1" applyFill="1" applyBorder="1" applyAlignment="1">
      <alignment horizontal="center" vertical="center" wrapText="1"/>
    </xf>
    <xf numFmtId="0" fontId="2" fillId="3" borderId="7" xfId="1" applyFont="1" applyFill="1" applyBorder="1" applyAlignment="1">
      <alignment horizontal="center" vertical="center" wrapText="1"/>
    </xf>
    <xf numFmtId="0" fontId="2" fillId="3" borderId="6" xfId="1" applyFont="1" applyFill="1" applyBorder="1" applyAlignment="1">
      <alignment horizontal="center" vertical="center" wrapText="1"/>
    </xf>
    <xf numFmtId="166" fontId="2" fillId="3" borderId="5" xfId="1" applyNumberFormat="1" applyFont="1" applyFill="1" applyBorder="1" applyAlignment="1">
      <alignment horizontal="center" vertical="center" wrapText="1"/>
    </xf>
    <xf numFmtId="166" fontId="2" fillId="3" borderId="6" xfId="1" applyNumberFormat="1" applyFont="1" applyFill="1" applyBorder="1" applyAlignment="1">
      <alignment horizontal="center" vertical="center" wrapText="1"/>
    </xf>
    <xf numFmtId="167" fontId="2" fillId="3" borderId="3" xfId="1" applyNumberFormat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0" fontId="7" fillId="3" borderId="4" xfId="1" applyFont="1" applyFill="1" applyBorder="1" applyAlignment="1">
      <alignment horizontal="center" vertical="center" wrapText="1"/>
    </xf>
    <xf numFmtId="0" fontId="2" fillId="3" borderId="2" xfId="1" applyFont="1" applyFill="1" applyBorder="1" applyAlignment="1">
      <alignment horizontal="center" vertical="center" wrapText="1"/>
    </xf>
    <xf numFmtId="0" fontId="2" fillId="3" borderId="3" xfId="1" applyFont="1" applyFill="1" applyBorder="1" applyAlignment="1">
      <alignment horizontal="center" vertical="center" wrapText="1"/>
    </xf>
    <xf numFmtId="166" fontId="2" fillId="3" borderId="3" xfId="1" applyNumberFormat="1" applyFont="1" applyFill="1" applyBorder="1" applyAlignment="1">
      <alignment horizontal="center" vertical="center" wrapText="1"/>
    </xf>
    <xf numFmtId="0" fontId="31" fillId="6" borderId="0" xfId="0" applyFont="1" applyFill="1"/>
    <xf numFmtId="0" fontId="31" fillId="6" borderId="0" xfId="0" applyFont="1" applyFill="1" applyAlignment="1">
      <alignment wrapText="1"/>
    </xf>
    <xf numFmtId="9" fontId="31" fillId="6" borderId="0" xfId="7" applyFont="1" applyFill="1"/>
    <xf numFmtId="9" fontId="31" fillId="6" borderId="10" xfId="7" applyFont="1" applyFill="1" applyBorder="1"/>
    <xf numFmtId="0" fontId="31" fillId="6" borderId="11" xfId="0" applyFont="1" applyFill="1" applyBorder="1" applyAlignment="1">
      <alignment wrapText="1"/>
    </xf>
    <xf numFmtId="169" fontId="31" fillId="6" borderId="10" xfId="0" applyNumberFormat="1" applyFont="1" applyFill="1" applyBorder="1"/>
    <xf numFmtId="169" fontId="31" fillId="6" borderId="0" xfId="0" applyNumberFormat="1" applyFont="1" applyFill="1"/>
    <xf numFmtId="169" fontId="31" fillId="6" borderId="12" xfId="0" applyNumberFormat="1" applyFont="1" applyFill="1" applyBorder="1"/>
    <xf numFmtId="169" fontId="31" fillId="6" borderId="13" xfId="0" applyNumberFormat="1" applyFont="1" applyFill="1" applyBorder="1"/>
    <xf numFmtId="0" fontId="31" fillId="6" borderId="13" xfId="0" applyFont="1" applyFill="1" applyBorder="1" applyAlignment="1">
      <alignment wrapText="1"/>
    </xf>
    <xf numFmtId="0" fontId="31" fillId="6" borderId="14" xfId="0" applyFont="1" applyFill="1" applyBorder="1"/>
    <xf numFmtId="169" fontId="31" fillId="6" borderId="15" xfId="0" applyNumberFormat="1" applyFont="1" applyFill="1" applyBorder="1"/>
    <xf numFmtId="169" fontId="31" fillId="6" borderId="3" xfId="0" applyNumberFormat="1" applyFont="1" applyFill="1" applyBorder="1"/>
    <xf numFmtId="0" fontId="31" fillId="6" borderId="3" xfId="0" applyFont="1" applyFill="1" applyBorder="1" applyAlignment="1">
      <alignment wrapText="1"/>
    </xf>
    <xf numFmtId="0" fontId="31" fillId="6" borderId="4" xfId="0" applyFont="1" applyFill="1" applyBorder="1"/>
    <xf numFmtId="169" fontId="31" fillId="6" borderId="16" xfId="0" applyNumberFormat="1" applyFont="1" applyFill="1" applyBorder="1"/>
    <xf numFmtId="169" fontId="31" fillId="6" borderId="2" xfId="0" applyNumberFormat="1" applyFont="1" applyFill="1" applyBorder="1"/>
    <xf numFmtId="0" fontId="31" fillId="6" borderId="1" xfId="0" applyFont="1" applyFill="1" applyBorder="1"/>
    <xf numFmtId="0" fontId="32" fillId="7" borderId="5" xfId="1" applyFont="1" applyFill="1" applyBorder="1" applyAlignment="1" applyProtection="1">
      <alignment vertical="center"/>
      <protection locked="0"/>
    </xf>
    <xf numFmtId="0" fontId="32" fillId="7" borderId="5" xfId="1" applyFont="1" applyFill="1" applyBorder="1" applyAlignment="1" applyProtection="1">
      <alignment vertical="center" wrapText="1"/>
      <protection locked="0"/>
    </xf>
    <xf numFmtId="0" fontId="33" fillId="4" borderId="0" xfId="1" applyFont="1" applyFill="1" applyAlignment="1" applyProtection="1">
      <alignment horizontal="center" vertical="center" wrapText="1"/>
      <protection locked="0"/>
    </xf>
    <xf numFmtId="0" fontId="33" fillId="4" borderId="17" xfId="1" applyFont="1" applyFill="1" applyBorder="1" applyAlignment="1" applyProtection="1">
      <alignment horizontal="center" vertical="center" wrapText="1"/>
      <protection locked="0"/>
    </xf>
  </cellXfs>
  <cellStyles count="8">
    <cellStyle name="Comma 3" xfId="3" xr:uid="{371771E6-15EE-4EF5-98F0-7005423F0E01}"/>
    <cellStyle name="Komma" xfId="4" builtinId="3"/>
    <cellStyle name="Normal 2" xfId="1" xr:uid="{AFAEE939-0CD3-4733-BB34-39DE569CD206}"/>
    <cellStyle name="Normal 2 2 2" xfId="5" xr:uid="{60027AD1-9F7A-4B33-B361-91CFB324F020}"/>
    <cellStyle name="Normal 2 3" xfId="2" xr:uid="{69FD9AB1-F1AC-4091-BD55-AC827A109446}"/>
    <cellStyle name="Percent 3" xfId="6" xr:uid="{81E38546-8F11-4D3C-9D84-24F4F1CDE72C}"/>
    <cellStyle name="Procent" xfId="7" builtinId="5"/>
    <cellStyle name="Standaard" xfId="0" builtinId="0"/>
  </cellStyles>
  <dxfs count="5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412844</xdr:colOff>
      <xdr:row>2</xdr:row>
      <xdr:rowOff>76200</xdr:rowOff>
    </xdr:from>
    <xdr:to>
      <xdr:col>2</xdr:col>
      <xdr:colOff>2415540</xdr:colOff>
      <xdr:row>10</xdr:row>
      <xdr:rowOff>60386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4736440-955B-40AC-A04A-6873E52242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3869" y="419100"/>
          <a:ext cx="2587531" cy="1412936"/>
        </a:xfrm>
        <a:prstGeom prst="rect">
          <a:avLst/>
        </a:prstGeom>
      </xdr:spPr>
    </xdr:pic>
    <xdr:clientData/>
  </xdr:twoCellAnchor>
  <xdr:twoCellAnchor editAs="oneCell">
    <xdr:from>
      <xdr:col>5</xdr:col>
      <xdr:colOff>472440</xdr:colOff>
      <xdr:row>2</xdr:row>
      <xdr:rowOff>93017</xdr:rowOff>
    </xdr:from>
    <xdr:to>
      <xdr:col>8</xdr:col>
      <xdr:colOff>499870</xdr:colOff>
      <xdr:row>10</xdr:row>
      <xdr:rowOff>161924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E4EF67E-71D1-4CE3-A46C-4BADE70B1D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9740" y="435917"/>
          <a:ext cx="3547870" cy="151670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414749</xdr:colOff>
      <xdr:row>2</xdr:row>
      <xdr:rowOff>76200</xdr:rowOff>
    </xdr:from>
    <xdr:to>
      <xdr:col>2</xdr:col>
      <xdr:colOff>1712133</xdr:colOff>
      <xdr:row>9</xdr:row>
      <xdr:rowOff>95250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908CBD5-2591-496D-A0AA-48101B53BA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6724" y="400050"/>
          <a:ext cx="2202259" cy="115252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2</xdr:row>
      <xdr:rowOff>54918</xdr:rowOff>
    </xdr:from>
    <xdr:to>
      <xdr:col>5</xdr:col>
      <xdr:colOff>379095</xdr:colOff>
      <xdr:row>9</xdr:row>
      <xdr:rowOff>133350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BBF8F5D-FE3B-4A37-B519-1CB6593ABCED}"/>
            </a:ext>
            <a:ext uri="{147F2762-F138-4A5C-976F-8EAC2B608ADB}">
              <a16:predDERef xmlns:a16="http://schemas.microsoft.com/office/drawing/2014/main" pred="{5908CBD5-2591-496D-A0AA-48101B53BA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0" y="378768"/>
          <a:ext cx="2895600" cy="121190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414749</xdr:colOff>
      <xdr:row>2</xdr:row>
      <xdr:rowOff>76200</xdr:rowOff>
    </xdr:from>
    <xdr:to>
      <xdr:col>2</xdr:col>
      <xdr:colOff>1712133</xdr:colOff>
      <xdr:row>9</xdr:row>
      <xdr:rowOff>91440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9377016-C41D-4BC3-8754-A76E73381E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6724" y="400050"/>
          <a:ext cx="2202259" cy="115252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2</xdr:row>
      <xdr:rowOff>54918</xdr:rowOff>
    </xdr:from>
    <xdr:to>
      <xdr:col>5</xdr:col>
      <xdr:colOff>382905</xdr:colOff>
      <xdr:row>9</xdr:row>
      <xdr:rowOff>129540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5C15AE3-D0CB-4345-B1D9-419B3A586605}"/>
            </a:ext>
            <a:ext uri="{147F2762-F138-4A5C-976F-8EAC2B608ADB}">
              <a16:predDERef xmlns:a16="http://schemas.microsoft.com/office/drawing/2014/main" pred="{79377016-C41D-4BC3-8754-A76E73381E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0" y="378768"/>
          <a:ext cx="2895600" cy="1211907"/>
        </a:xfrm>
        <a:prstGeom prst="rect">
          <a:avLst/>
        </a:prstGeom>
      </xdr:spPr>
    </xdr:pic>
    <xdr:clientData/>
  </xdr:twoCellAnchor>
  <xdr:twoCellAnchor editAs="oneCell">
    <xdr:from>
      <xdr:col>1</xdr:col>
      <xdr:colOff>414749</xdr:colOff>
      <xdr:row>2</xdr:row>
      <xdr:rowOff>76200</xdr:rowOff>
    </xdr:from>
    <xdr:to>
      <xdr:col>2</xdr:col>
      <xdr:colOff>1712133</xdr:colOff>
      <xdr:row>9</xdr:row>
      <xdr:rowOff>91440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B0498A0F-7099-4499-83F0-7A6A01C21DB7}"/>
            </a:ext>
            <a:ext uri="{147F2762-F138-4A5C-976F-8EAC2B608ADB}">
              <a16:predDERef xmlns:a16="http://schemas.microsoft.com/office/drawing/2014/main" pred="{35C15AE3-D0CB-4345-B1D9-419B3A5866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6724" y="400050"/>
          <a:ext cx="2202259" cy="114871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414749</xdr:colOff>
      <xdr:row>2</xdr:row>
      <xdr:rowOff>76200</xdr:rowOff>
    </xdr:from>
    <xdr:to>
      <xdr:col>2</xdr:col>
      <xdr:colOff>1712133</xdr:colOff>
      <xdr:row>9</xdr:row>
      <xdr:rowOff>95250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281EB9B-9532-4DB6-946E-1B1DA748EC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6724" y="400050"/>
          <a:ext cx="2202259" cy="115252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2</xdr:row>
      <xdr:rowOff>54918</xdr:rowOff>
    </xdr:from>
    <xdr:to>
      <xdr:col>5</xdr:col>
      <xdr:colOff>379095</xdr:colOff>
      <xdr:row>9</xdr:row>
      <xdr:rowOff>133350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1A870C0-9D8D-42CB-99B0-DF604AF39780}"/>
            </a:ext>
            <a:ext uri="{147F2762-F138-4A5C-976F-8EAC2B608ADB}">
              <a16:predDERef xmlns:a16="http://schemas.microsoft.com/office/drawing/2014/main" pred="{8281EB9B-9532-4DB6-946E-1B1DA748EC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0" y="378768"/>
          <a:ext cx="2895600" cy="121190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414749</xdr:colOff>
      <xdr:row>2</xdr:row>
      <xdr:rowOff>76200</xdr:rowOff>
    </xdr:from>
    <xdr:to>
      <xdr:col>2</xdr:col>
      <xdr:colOff>2007408</xdr:colOff>
      <xdr:row>9</xdr:row>
      <xdr:rowOff>95250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94F868A-DA48-438C-AB85-0623211A8C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6724" y="400050"/>
          <a:ext cx="2202259" cy="115252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2</xdr:row>
      <xdr:rowOff>54918</xdr:rowOff>
    </xdr:from>
    <xdr:to>
      <xdr:col>5</xdr:col>
      <xdr:colOff>379095</xdr:colOff>
      <xdr:row>9</xdr:row>
      <xdr:rowOff>133350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B5A5045-E2A5-4002-A428-679ADE2F6D1C}"/>
            </a:ext>
            <a:ext uri="{147F2762-F138-4A5C-976F-8EAC2B608ADB}">
              <a16:predDERef xmlns:a16="http://schemas.microsoft.com/office/drawing/2014/main" pred="{594F868A-DA48-438C-AB85-0623211A8C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0" y="378768"/>
          <a:ext cx="2895600" cy="121190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diplomatiebel.sharepoint.com/teams/OG-D51/D51_Intern/3.%20Financements/4.%20Programmes/2023/PG-2023-07%20PLAN%20(MAL,%20NIG,%20OEG,%20RWA)/1.%20Dossier%20minister/A4b_%20PG202307_PLAN_Budget%20Beneficiaries.xlsx" TargetMode="External"/><Relationship Id="rId1" Type="http://schemas.openxmlformats.org/officeDocument/2006/relationships/externalLinkPath" Target="A4b_%20PG202307_PLAN_Budget%20Beneficiari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ervices to Beneficiaries"/>
      <sheetName val="MLI"/>
      <sheetName val="NER"/>
      <sheetName val="UGA"/>
      <sheetName val="RWA"/>
    </sheetNames>
    <sheetDataSet>
      <sheetData sheetId="0"/>
      <sheetData sheetId="1">
        <row r="23">
          <cell r="L23" t="str">
            <v>Total (Eur)</v>
          </cell>
        </row>
        <row r="25">
          <cell r="L25">
            <v>6273.2770593194382</v>
          </cell>
        </row>
        <row r="26">
          <cell r="L26">
            <v>6273.2770593194382</v>
          </cell>
        </row>
        <row r="27">
          <cell r="L27">
            <v>4367.6643438518076</v>
          </cell>
        </row>
        <row r="28">
          <cell r="L28">
            <v>990.91861204316751</v>
          </cell>
        </row>
        <row r="29">
          <cell r="L29">
            <v>457.34705171223112</v>
          </cell>
        </row>
        <row r="30">
          <cell r="L30">
            <v>457.34705171223112</v>
          </cell>
        </row>
        <row r="31">
          <cell r="L31">
            <v>0</v>
          </cell>
        </row>
        <row r="32">
          <cell r="L32">
            <v>0</v>
          </cell>
        </row>
        <row r="33">
          <cell r="L33">
            <v>0</v>
          </cell>
        </row>
        <row r="34">
          <cell r="L34">
            <v>0</v>
          </cell>
        </row>
        <row r="35">
          <cell r="L35">
            <v>0</v>
          </cell>
        </row>
        <row r="36">
          <cell r="L36">
            <v>0</v>
          </cell>
        </row>
        <row r="37">
          <cell r="L37">
            <v>0</v>
          </cell>
        </row>
        <row r="38">
          <cell r="L38">
            <v>0</v>
          </cell>
        </row>
        <row r="39">
          <cell r="L39">
            <v>0</v>
          </cell>
        </row>
        <row r="40">
          <cell r="L40">
            <v>328434.05796516861</v>
          </cell>
        </row>
        <row r="41">
          <cell r="L41">
            <v>265351.47444116004</v>
          </cell>
        </row>
        <row r="42">
          <cell r="L42">
            <v>194960.58125761294</v>
          </cell>
        </row>
        <row r="43">
          <cell r="L43">
            <v>63612.803888059738</v>
          </cell>
        </row>
        <row r="44">
          <cell r="L44">
            <v>43841.800605832395</v>
          </cell>
        </row>
        <row r="45">
          <cell r="L45">
            <v>43841.800605832395</v>
          </cell>
        </row>
        <row r="46">
          <cell r="L46">
            <v>43664.176157888403</v>
          </cell>
        </row>
        <row r="47">
          <cell r="L47">
            <v>70390.893183547101</v>
          </cell>
        </row>
        <row r="48">
          <cell r="L48">
            <v>10020.080584550513</v>
          </cell>
        </row>
        <row r="49">
          <cell r="L49">
            <v>5316.0477287383173</v>
          </cell>
        </row>
        <row r="50">
          <cell r="L50">
            <v>3989.769451351232</v>
          </cell>
        </row>
        <row r="51">
          <cell r="L51">
            <v>6199.9155432444513</v>
          </cell>
        </row>
        <row r="52">
          <cell r="L52">
            <v>4094.809263412084</v>
          </cell>
        </row>
        <row r="53">
          <cell r="L53">
            <v>3707.06128602942</v>
          </cell>
        </row>
        <row r="54">
          <cell r="L54">
            <v>3186.5143599351791</v>
          </cell>
        </row>
        <row r="55">
          <cell r="L55">
            <v>3440.56698838491</v>
          </cell>
        </row>
        <row r="56">
          <cell r="L56">
            <v>8657.074777767446</v>
          </cell>
        </row>
        <row r="57">
          <cell r="L57">
            <v>3081.2312392428166</v>
          </cell>
        </row>
        <row r="58">
          <cell r="L58">
            <v>6199.9155432444513</v>
          </cell>
        </row>
        <row r="59">
          <cell r="L59">
            <v>6199.9137138562446</v>
          </cell>
        </row>
        <row r="60">
          <cell r="L60">
            <v>6297.9927037900361</v>
          </cell>
        </row>
        <row r="62">
          <cell r="L62">
            <v>10984.120605466518</v>
          </cell>
        </row>
        <row r="63">
          <cell r="L63">
            <v>10984.120605466518</v>
          </cell>
        </row>
        <row r="64">
          <cell r="L64">
            <v>10984.120605466518</v>
          </cell>
        </row>
        <row r="65">
          <cell r="L65">
            <v>0</v>
          </cell>
        </row>
        <row r="66">
          <cell r="L66">
            <v>0</v>
          </cell>
        </row>
        <row r="67">
          <cell r="L67">
            <v>0</v>
          </cell>
        </row>
        <row r="68">
          <cell r="L68">
            <v>52098.462918542005</v>
          </cell>
        </row>
        <row r="69">
          <cell r="L69">
            <v>34290.768918542002</v>
          </cell>
        </row>
        <row r="70">
          <cell r="L70">
            <v>6062.1839999999993</v>
          </cell>
        </row>
        <row r="71">
          <cell r="L71">
            <v>5007.78</v>
          </cell>
        </row>
        <row r="72">
          <cell r="L72">
            <v>23220.804918541999</v>
          </cell>
        </row>
        <row r="73">
          <cell r="L73">
            <v>17807.694</v>
          </cell>
        </row>
        <row r="74">
          <cell r="L74">
            <v>13380.873</v>
          </cell>
        </row>
        <row r="75">
          <cell r="L75">
            <v>4426.820999999999</v>
          </cell>
        </row>
        <row r="76">
          <cell r="L76">
            <v>131551.25143875284</v>
          </cell>
        </row>
        <row r="77">
          <cell r="L77">
            <v>19869.332676989499</v>
          </cell>
        </row>
        <row r="78">
          <cell r="L78">
            <v>18844.375713651963</v>
          </cell>
        </row>
        <row r="79">
          <cell r="L79">
            <v>823.22469308201607</v>
          </cell>
        </row>
        <row r="80">
          <cell r="L80">
            <v>182.93882068489245</v>
          </cell>
        </row>
        <row r="81">
          <cell r="L81">
            <v>9146.9410342446226</v>
          </cell>
        </row>
        <row r="82">
          <cell r="L82">
            <v>384.17152343827422</v>
          </cell>
        </row>
        <row r="83">
          <cell r="L83">
            <v>1189.2157565206257</v>
          </cell>
        </row>
        <row r="84">
          <cell r="L84">
            <v>1536.6860937530969</v>
          </cell>
        </row>
        <row r="85">
          <cell r="L85">
            <v>1229.3488750024776</v>
          </cell>
        </row>
        <row r="86">
          <cell r="L86">
            <v>2991.9278245372793</v>
          </cell>
        </row>
        <row r="87">
          <cell r="L87">
            <v>1003.3074728983761</v>
          </cell>
        </row>
        <row r="88">
          <cell r="L88">
            <v>302.21493177144237</v>
          </cell>
        </row>
        <row r="89">
          <cell r="L89">
            <v>54.398687718859627</v>
          </cell>
        </row>
        <row r="90">
          <cell r="L90">
            <v>1024.9569633375359</v>
          </cell>
        </row>
        <row r="91">
          <cell r="L91">
            <v>1024.9569633375359</v>
          </cell>
        </row>
        <row r="92">
          <cell r="L92">
            <v>18352.188428829933</v>
          </cell>
        </row>
        <row r="93">
          <cell r="L93">
            <v>13144.529999999995</v>
          </cell>
        </row>
        <row r="94">
          <cell r="L94">
            <v>13144.529999999995</v>
          </cell>
        </row>
        <row r="95">
          <cell r="L95">
            <v>5000</v>
          </cell>
        </row>
        <row r="96">
          <cell r="L96">
            <v>8144.5299999999961</v>
          </cell>
        </row>
        <row r="97">
          <cell r="L97">
            <v>0</v>
          </cell>
        </row>
        <row r="98">
          <cell r="L98">
            <v>0</v>
          </cell>
        </row>
        <row r="99">
          <cell r="L99">
            <v>5207.6584288299391</v>
          </cell>
        </row>
        <row r="100">
          <cell r="L100">
            <v>0</v>
          </cell>
        </row>
        <row r="101">
          <cell r="L101">
            <v>0</v>
          </cell>
        </row>
        <row r="102">
          <cell r="L102">
            <v>5207.6584288299391</v>
          </cell>
        </row>
        <row r="103">
          <cell r="L103">
            <v>3073.3721875061938</v>
          </cell>
        </row>
        <row r="104">
          <cell r="L104">
            <v>609.79606894964149</v>
          </cell>
        </row>
        <row r="105">
          <cell r="L105">
            <v>1524.4901723741038</v>
          </cell>
        </row>
        <row r="106">
          <cell r="L106">
            <v>25664.243235455982</v>
          </cell>
        </row>
        <row r="107">
          <cell r="L107">
            <v>15736.763232955818</v>
          </cell>
        </row>
        <row r="108">
          <cell r="L108">
            <v>2195.2658482187089</v>
          </cell>
        </row>
        <row r="109">
          <cell r="L109">
            <v>4683.233809533247</v>
          </cell>
        </row>
        <row r="110">
          <cell r="L110">
            <v>3048.9803447482077</v>
          </cell>
        </row>
        <row r="111">
          <cell r="L111">
            <v>67665.487097477424</v>
          </cell>
        </row>
        <row r="112">
          <cell r="L112">
            <v>0</v>
          </cell>
        </row>
        <row r="113">
          <cell r="L113">
            <v>0</v>
          </cell>
        </row>
        <row r="114">
          <cell r="L114">
            <v>67665.487097477424</v>
          </cell>
        </row>
        <row r="115">
          <cell r="L115">
            <v>33192.41962506689</v>
          </cell>
        </row>
        <row r="116">
          <cell r="L116">
            <v>11629.93232788125</v>
          </cell>
        </row>
        <row r="117">
          <cell r="L117">
            <v>6994.1169924248088</v>
          </cell>
        </row>
        <row r="118">
          <cell r="L118">
            <v>1638.217139233212</v>
          </cell>
        </row>
        <row r="119">
          <cell r="L119">
            <v>7295.7135909823364</v>
          </cell>
        </row>
        <row r="120">
          <cell r="L120">
            <v>6915.0874218889348</v>
          </cell>
        </row>
        <row r="121">
          <cell r="L121">
            <v>0</v>
          </cell>
        </row>
        <row r="122">
          <cell r="L122">
            <v>0</v>
          </cell>
        </row>
        <row r="123">
          <cell r="L123">
            <v>15937.394265402843</v>
          </cell>
        </row>
        <row r="124">
          <cell r="L124">
            <v>8863.1042654028442</v>
          </cell>
        </row>
        <row r="125">
          <cell r="L125">
            <v>7074.29</v>
          </cell>
        </row>
        <row r="126">
          <cell r="L126">
            <v>652875.1086427921</v>
          </cell>
        </row>
        <row r="128">
          <cell r="L128">
            <v>19301.73395512205</v>
          </cell>
        </row>
        <row r="129">
          <cell r="L129">
            <v>2744.0823102733871</v>
          </cell>
        </row>
        <row r="130">
          <cell r="L130">
            <v>2730.3618987220198</v>
          </cell>
        </row>
        <row r="131">
          <cell r="L131">
            <v>5122.2869791769854</v>
          </cell>
        </row>
        <row r="132">
          <cell r="L132">
            <v>6705.0027669496594</v>
          </cell>
        </row>
        <row r="133">
          <cell r="L133">
            <v>2000</v>
          </cell>
        </row>
        <row r="135">
          <cell r="L135">
            <v>275537.39040821273</v>
          </cell>
        </row>
        <row r="136">
          <cell r="B136" t="str">
            <v>S1.4</v>
          </cell>
          <cell r="L136">
            <v>108143.28378232109</v>
          </cell>
        </row>
        <row r="137">
          <cell r="B137" t="str">
            <v>S1.4</v>
          </cell>
          <cell r="L137">
            <v>106955.69374212029</v>
          </cell>
        </row>
        <row r="138">
          <cell r="B138" t="str">
            <v>S1.9</v>
          </cell>
          <cell r="L138">
            <v>32967.099977589998</v>
          </cell>
        </row>
        <row r="139">
          <cell r="B139" t="str">
            <v>S1.4</v>
          </cell>
          <cell r="L139">
            <v>16586.45307543025</v>
          </cell>
        </row>
        <row r="140">
          <cell r="B140" t="str">
            <v>S1.4</v>
          </cell>
          <cell r="L140">
            <v>10884.859830751102</v>
          </cell>
        </row>
        <row r="141">
          <cell r="L141">
            <v>102707.82993397432</v>
          </cell>
        </row>
        <row r="142">
          <cell r="B142" t="str">
            <v>S1.8</v>
          </cell>
          <cell r="L142">
            <v>2210.5107499424507</v>
          </cell>
        </row>
        <row r="143">
          <cell r="B143" t="str">
            <v>S1.4</v>
          </cell>
          <cell r="L143">
            <v>88456.895802621206</v>
          </cell>
        </row>
        <row r="144">
          <cell r="B144" t="str">
            <v>S1.7</v>
          </cell>
          <cell r="L144">
            <v>7622.4508618705186</v>
          </cell>
        </row>
        <row r="145">
          <cell r="B145" t="str">
            <v>S1.4</v>
          </cell>
          <cell r="L145">
            <v>4417.9725195401525</v>
          </cell>
        </row>
        <row r="146">
          <cell r="L146">
            <v>161301.98778273579</v>
          </cell>
        </row>
        <row r="147">
          <cell r="B147" t="str">
            <v>S1.8</v>
          </cell>
          <cell r="L147">
            <v>1829.3882068489245</v>
          </cell>
        </row>
        <row r="148">
          <cell r="B148" t="str">
            <v>S1.4</v>
          </cell>
          <cell r="L148">
            <v>19208.576171913708</v>
          </cell>
        </row>
        <row r="149">
          <cell r="B149" t="str">
            <v>S1.4</v>
          </cell>
          <cell r="L149">
            <v>8232.2469308201598</v>
          </cell>
        </row>
        <row r="150">
          <cell r="B150" t="str">
            <v>S1.9</v>
          </cell>
          <cell r="L150">
            <v>19391.514992598601</v>
          </cell>
        </row>
        <row r="151">
          <cell r="B151" t="str">
            <v>S1.7</v>
          </cell>
          <cell r="L151">
            <v>7805.3896825554111</v>
          </cell>
        </row>
        <row r="152">
          <cell r="B152" t="str">
            <v>S1.9</v>
          </cell>
          <cell r="L152">
            <v>104834.87179799896</v>
          </cell>
        </row>
        <row r="153">
          <cell r="L153">
            <v>34076.166577992153</v>
          </cell>
        </row>
        <row r="154">
          <cell r="B154" t="str">
            <v>S1.10</v>
          </cell>
          <cell r="L154">
            <v>9848.2065135367102</v>
          </cell>
        </row>
        <row r="155">
          <cell r="L155">
            <v>4924.1032567683551</v>
          </cell>
        </row>
        <row r="156">
          <cell r="L156">
            <v>8403.7520752122473</v>
          </cell>
        </row>
        <row r="157">
          <cell r="B157" t="str">
            <v>S1.10</v>
          </cell>
          <cell r="L157">
            <v>10900.104732474842</v>
          </cell>
        </row>
        <row r="158">
          <cell r="L158">
            <v>59949.999984755101</v>
          </cell>
        </row>
        <row r="159">
          <cell r="B159" t="str">
            <v>S1.11</v>
          </cell>
          <cell r="L159">
            <v>6860.2057756834674</v>
          </cell>
        </row>
        <row r="160">
          <cell r="B160" t="str">
            <v>S1.11</v>
          </cell>
          <cell r="L160">
            <v>53089.794209071631</v>
          </cell>
        </row>
        <row r="161">
          <cell r="L161">
            <v>62428.909723227989</v>
          </cell>
        </row>
        <row r="162">
          <cell r="L162">
            <v>1197499.9990946639</v>
          </cell>
        </row>
      </sheetData>
      <sheetData sheetId="2">
        <row r="19">
          <cell r="L19" t="str">
            <v>Total (Eur)</v>
          </cell>
        </row>
        <row r="21">
          <cell r="L21">
            <v>64995.015679381417</v>
          </cell>
        </row>
        <row r="22">
          <cell r="L22">
            <v>42685.724826474907</v>
          </cell>
        </row>
        <row r="23">
          <cell r="L23">
            <v>42685.724826474907</v>
          </cell>
        </row>
        <row r="24">
          <cell r="L24">
            <v>9756.7371031942639</v>
          </cell>
        </row>
        <row r="25">
          <cell r="L25">
            <v>9146.9410342446226</v>
          </cell>
        </row>
        <row r="26">
          <cell r="L26">
            <v>609.79606894964149</v>
          </cell>
        </row>
        <row r="27">
          <cell r="L27">
            <v>7979.083232589941</v>
          </cell>
        </row>
        <row r="28">
          <cell r="L28">
            <v>609.79606894964149</v>
          </cell>
        </row>
        <row r="29">
          <cell r="L29">
            <v>533.57156033093634</v>
          </cell>
        </row>
        <row r="30">
          <cell r="L30">
            <v>5335.7156033093634</v>
          </cell>
        </row>
        <row r="31">
          <cell r="L31">
            <v>1500</v>
          </cell>
        </row>
        <row r="32">
          <cell r="L32">
            <v>4573.4705171223113</v>
          </cell>
        </row>
        <row r="33">
          <cell r="L33">
            <v>1524.4901723741038</v>
          </cell>
        </row>
        <row r="34">
          <cell r="L34">
            <v>2286.7352585611557</v>
          </cell>
        </row>
        <row r="35">
          <cell r="L35">
            <v>762.24508618705192</v>
          </cell>
        </row>
        <row r="36">
          <cell r="L36">
            <v>395823.45428792865</v>
          </cell>
        </row>
        <row r="37">
          <cell r="L37">
            <v>300190.36906382581</v>
          </cell>
        </row>
        <row r="38">
          <cell r="L38">
            <v>226353.48548761581</v>
          </cell>
        </row>
        <row r="39">
          <cell r="L39">
            <v>66094.551929470996</v>
          </cell>
        </row>
        <row r="40">
          <cell r="L40">
            <v>41070.204296928001</v>
          </cell>
        </row>
        <row r="41">
          <cell r="L41">
            <v>41070.204296928001</v>
          </cell>
        </row>
        <row r="42">
          <cell r="L42">
            <v>5661.6198927673622</v>
          </cell>
        </row>
        <row r="43">
          <cell r="L43">
            <v>19314.022108156478</v>
          </cell>
        </row>
        <row r="44">
          <cell r="L44">
            <v>7309.9718426665177</v>
          </cell>
        </row>
        <row r="45">
          <cell r="L45">
            <v>4626.6186350629696</v>
          </cell>
        </row>
        <row r="46">
          <cell r="L46">
            <v>7309.9718426665177</v>
          </cell>
        </row>
        <row r="47">
          <cell r="L47">
            <v>5749.8293333252032</v>
          </cell>
        </row>
        <row r="48">
          <cell r="L48">
            <v>16823.251524109051</v>
          </cell>
        </row>
        <row r="49">
          <cell r="L49">
            <v>11323.239785534724</v>
          </cell>
        </row>
        <row r="50">
          <cell r="L50">
            <v>73836.883576210021</v>
          </cell>
        </row>
        <row r="51">
          <cell r="L51">
            <v>7007.0617433764719</v>
          </cell>
        </row>
        <row r="52">
          <cell r="L52">
            <v>6862.020528784662</v>
          </cell>
        </row>
        <row r="53">
          <cell r="L53">
            <v>8277.5242889396723</v>
          </cell>
        </row>
        <row r="54">
          <cell r="L54">
            <v>5749.8293333252032</v>
          </cell>
        </row>
        <row r="55">
          <cell r="L55">
            <v>3706.1264686557206</v>
          </cell>
        </row>
        <row r="56">
          <cell r="L56">
            <v>2880.51808274018</v>
          </cell>
        </row>
        <row r="57">
          <cell r="L57">
            <v>4089.6869764329072</v>
          </cell>
        </row>
        <row r="58">
          <cell r="L58">
            <v>4064.1176174657799</v>
          </cell>
        </row>
        <row r="59">
          <cell r="L59">
            <v>6239.1943374337043</v>
          </cell>
        </row>
        <row r="60">
          <cell r="L60">
            <v>4937.9845325227116</v>
          </cell>
        </row>
        <row r="61">
          <cell r="L61">
            <v>3893.7704758086284</v>
          </cell>
        </row>
        <row r="62">
          <cell r="L62">
            <v>4088.3072518473018</v>
          </cell>
        </row>
        <row r="63">
          <cell r="L63">
            <v>7220.1064399038351</v>
          </cell>
        </row>
        <row r="64">
          <cell r="L64">
            <v>4820.6354989732563</v>
          </cell>
        </row>
        <row r="65">
          <cell r="L65">
            <v>40736.582214992755</v>
          </cell>
        </row>
        <row r="66">
          <cell r="L66">
            <v>22379.404991485724</v>
          </cell>
        </row>
        <row r="67">
          <cell r="L67">
            <v>22379.404991485724</v>
          </cell>
        </row>
        <row r="68">
          <cell r="L68">
            <v>18357.177223507031</v>
          </cell>
        </row>
        <row r="69">
          <cell r="L69">
            <v>18357.177223507031</v>
          </cell>
        </row>
        <row r="70">
          <cell r="L70">
            <v>54896.503009110136</v>
          </cell>
        </row>
        <row r="71">
          <cell r="L71">
            <v>29337.40492526233</v>
          </cell>
        </row>
        <row r="72">
          <cell r="L72">
            <v>21034.933333333331</v>
          </cell>
        </row>
        <row r="73">
          <cell r="L73">
            <v>4546.6340456699991</v>
          </cell>
        </row>
        <row r="74">
          <cell r="L74">
            <v>3755.8375462590002</v>
          </cell>
        </row>
        <row r="75">
          <cell r="L75">
            <v>25559.098083847806</v>
          </cell>
        </row>
        <row r="76">
          <cell r="L76">
            <v>21870.081000732804</v>
          </cell>
        </row>
        <row r="77">
          <cell r="L77">
            <v>3689.0170831150008</v>
          </cell>
        </row>
        <row r="78">
          <cell r="L78">
            <v>62618.378836803546</v>
          </cell>
        </row>
        <row r="79">
          <cell r="L79">
            <v>16388.269353021617</v>
          </cell>
        </row>
        <row r="80">
          <cell r="L80">
            <v>16388.269353021617</v>
          </cell>
        </row>
        <row r="81">
          <cell r="L81">
            <v>3048.9803447482077</v>
          </cell>
        </row>
        <row r="82">
          <cell r="L82">
            <v>12805.717447942472</v>
          </cell>
        </row>
        <row r="83">
          <cell r="L83">
            <v>533.57156033093634</v>
          </cell>
        </row>
        <row r="84">
          <cell r="L84">
            <v>0</v>
          </cell>
        </row>
        <row r="85">
          <cell r="L85">
            <v>0</v>
          </cell>
        </row>
        <row r="86">
          <cell r="L86">
            <v>20225.193307874055</v>
          </cell>
        </row>
        <row r="87">
          <cell r="L87">
            <v>10346.49699088986</v>
          </cell>
        </row>
        <row r="88">
          <cell r="L88">
            <v>4767</v>
          </cell>
        </row>
        <row r="89">
          <cell r="L89">
            <v>4767</v>
          </cell>
        </row>
        <row r="90">
          <cell r="L90">
            <v>5579.4969908898602</v>
          </cell>
        </row>
        <row r="91">
          <cell r="L91">
            <v>5579.4969908898602</v>
          </cell>
        </row>
        <row r="92">
          <cell r="L92">
            <v>9878.6963169841929</v>
          </cell>
        </row>
        <row r="93">
          <cell r="L93">
            <v>9878.6963169841929</v>
          </cell>
        </row>
        <row r="94">
          <cell r="L94">
            <v>9878.6963169841929</v>
          </cell>
        </row>
        <row r="95">
          <cell r="L95">
            <v>0</v>
          </cell>
        </row>
        <row r="96">
          <cell r="L96">
            <v>0</v>
          </cell>
        </row>
        <row r="97">
          <cell r="L97">
            <v>0</v>
          </cell>
        </row>
        <row r="98">
          <cell r="L98">
            <v>0</v>
          </cell>
        </row>
        <row r="99">
          <cell r="L99">
            <v>6247.5235419394867</v>
          </cell>
        </row>
        <row r="100">
          <cell r="L100">
            <v>6247.5235419394867</v>
          </cell>
        </row>
        <row r="101">
          <cell r="L101">
            <v>6247.5235419394867</v>
          </cell>
        </row>
        <row r="102">
          <cell r="L102">
            <v>0</v>
          </cell>
        </row>
        <row r="103">
          <cell r="L103">
            <v>0</v>
          </cell>
        </row>
        <row r="104">
          <cell r="L104">
            <v>19757.392633968386</v>
          </cell>
        </row>
        <row r="105">
          <cell r="L105">
            <v>10976.329241093548</v>
          </cell>
        </row>
        <row r="106">
          <cell r="L106">
            <v>8781.0633928748375</v>
          </cell>
        </row>
        <row r="107">
          <cell r="L107">
            <v>17430.159727879807</v>
          </cell>
        </row>
        <row r="108">
          <cell r="L108">
            <v>8863.1042654028442</v>
          </cell>
        </row>
        <row r="109">
          <cell r="L109">
            <v>8567.0554624769611</v>
          </cell>
        </row>
        <row r="110">
          <cell r="L110">
            <v>594204.0837280493</v>
          </cell>
        </row>
        <row r="112">
          <cell r="L112">
            <v>11631.860015214412</v>
          </cell>
        </row>
        <row r="113">
          <cell r="L113">
            <v>0</v>
          </cell>
        </row>
        <row r="114">
          <cell r="L114">
            <v>4573.4705171223113</v>
          </cell>
        </row>
        <row r="115">
          <cell r="L115">
            <v>228.67352585611556</v>
          </cell>
        </row>
        <row r="116">
          <cell r="L116">
            <v>6829.7159722359847</v>
          </cell>
        </row>
        <row r="118">
          <cell r="L118">
            <v>201135.37930077733</v>
          </cell>
        </row>
        <row r="119">
          <cell r="B119" t="str">
            <v>S1.4</v>
          </cell>
          <cell r="L119">
            <v>65606.434568119555</v>
          </cell>
        </row>
        <row r="120">
          <cell r="B120" t="str">
            <v>S1.4</v>
          </cell>
          <cell r="L120">
            <v>56160.937378517192</v>
          </cell>
        </row>
        <row r="121">
          <cell r="B121" t="str">
            <v>S1.9</v>
          </cell>
          <cell r="L121">
            <v>41103.304027550585</v>
          </cell>
        </row>
        <row r="122">
          <cell r="B122" t="str">
            <v>S1.4</v>
          </cell>
          <cell r="L122">
            <v>0</v>
          </cell>
        </row>
        <row r="123">
          <cell r="B123" t="str">
            <v>S1.4</v>
          </cell>
          <cell r="L123">
            <v>38264.703326590003</v>
          </cell>
        </row>
        <row r="124">
          <cell r="L124">
            <v>215965.6837262199</v>
          </cell>
        </row>
        <row r="125">
          <cell r="B125" t="str">
            <v>S1.8</v>
          </cell>
          <cell r="L125">
            <v>609.79606894964149</v>
          </cell>
        </row>
        <row r="126">
          <cell r="B126" t="str">
            <v>S1.4</v>
          </cell>
          <cell r="L126">
            <v>181893.32837365865</v>
          </cell>
        </row>
        <row r="127">
          <cell r="B127" t="str">
            <v>S1.7</v>
          </cell>
          <cell r="L127">
            <v>25230.312352791421</v>
          </cell>
        </row>
        <row r="128">
          <cell r="B128" t="str">
            <v>S1.4</v>
          </cell>
          <cell r="L128">
            <v>8232.2469308201598</v>
          </cell>
        </row>
        <row r="129">
          <cell r="L129">
            <v>93509.702617702074</v>
          </cell>
        </row>
        <row r="130">
          <cell r="B130" t="str">
            <v>S1.8</v>
          </cell>
          <cell r="L130">
            <v>7835.8794860028938</v>
          </cell>
        </row>
        <row r="131">
          <cell r="B131" t="str">
            <v>S1.4</v>
          </cell>
          <cell r="L131">
            <v>9558.55338078563</v>
          </cell>
        </row>
        <row r="132">
          <cell r="B132" t="str">
            <v>S1.4</v>
          </cell>
          <cell r="L132">
            <v>6678.7914451709485</v>
          </cell>
        </row>
        <row r="133">
          <cell r="B133" t="str">
            <v>S1.9</v>
          </cell>
          <cell r="L133">
            <v>4573.4705171223113</v>
          </cell>
        </row>
        <row r="134">
          <cell r="B134" t="str">
            <v>S1.7</v>
          </cell>
          <cell r="L134">
            <v>43856.533278858216</v>
          </cell>
        </row>
        <row r="135">
          <cell r="B135" t="str">
            <v>S1.9</v>
          </cell>
          <cell r="L135">
            <v>21006.474509762073</v>
          </cell>
        </row>
        <row r="136">
          <cell r="L136">
            <v>12011.458068135564</v>
          </cell>
        </row>
        <row r="137">
          <cell r="L137">
            <v>4632.9256338449013</v>
          </cell>
        </row>
        <row r="138">
          <cell r="L138">
            <v>0</v>
          </cell>
        </row>
        <row r="139">
          <cell r="L139">
            <v>7378.5324342906624</v>
          </cell>
        </row>
        <row r="140">
          <cell r="L140">
            <v>59950</v>
          </cell>
        </row>
        <row r="141">
          <cell r="B141" t="str">
            <v>S1.11</v>
          </cell>
          <cell r="L141">
            <v>7378.5324342906624</v>
          </cell>
        </row>
        <row r="142">
          <cell r="B142" t="str">
            <v>S1.11</v>
          </cell>
          <cell r="L142">
            <v>52571.467565709339</v>
          </cell>
        </row>
        <row r="143">
          <cell r="L143">
            <v>62428.910074302359</v>
          </cell>
        </row>
        <row r="144">
          <cell r="L144">
            <v>1197500.0023343451</v>
          </cell>
        </row>
      </sheetData>
      <sheetData sheetId="3">
        <row r="20">
          <cell r="L20" t="str">
            <v>Total Budget (EUR)
Check</v>
          </cell>
        </row>
        <row r="22">
          <cell r="L22">
            <v>0</v>
          </cell>
        </row>
        <row r="23">
          <cell r="L23">
            <v>0</v>
          </cell>
        </row>
        <row r="25">
          <cell r="L25">
            <v>0</v>
          </cell>
        </row>
        <row r="27">
          <cell r="L27">
            <v>0</v>
          </cell>
        </row>
        <row r="29">
          <cell r="L29">
            <v>0</v>
          </cell>
        </row>
        <row r="31">
          <cell r="L31">
            <v>348249.97678039357</v>
          </cell>
        </row>
        <row r="32">
          <cell r="L32">
            <v>246774.78851268685</v>
          </cell>
        </row>
        <row r="33">
          <cell r="L33">
            <v>186937.22642108265</v>
          </cell>
        </row>
        <row r="34">
          <cell r="L34">
            <v>55907.9880850728</v>
          </cell>
        </row>
        <row r="35">
          <cell r="L35">
            <v>30067.047330946607</v>
          </cell>
        </row>
        <row r="36">
          <cell r="L36">
            <v>58479.799918595054</v>
          </cell>
        </row>
        <row r="37">
          <cell r="L37">
            <v>23926.526710302289</v>
          </cell>
        </row>
        <row r="38">
          <cell r="L38">
            <v>2355.6905809971649</v>
          </cell>
        </row>
        <row r="39">
          <cell r="L39">
            <v>5149.3719818759937</v>
          </cell>
        </row>
        <row r="40">
          <cell r="L40">
            <v>11050.801813292728</v>
          </cell>
        </row>
        <row r="41">
          <cell r="L41">
            <v>59837.562091604181</v>
          </cell>
        </row>
        <row r="42">
          <cell r="L42">
            <v>3299.1448257357615</v>
          </cell>
        </row>
        <row r="43">
          <cell r="L43">
            <v>5075.4875811629154</v>
          </cell>
        </row>
        <row r="44">
          <cell r="L44">
            <v>6907.8436153124439</v>
          </cell>
        </row>
        <row r="45">
          <cell r="L45">
            <v>1537.4485580020407</v>
          </cell>
        </row>
        <row r="46">
          <cell r="L46">
            <v>2080.9417195036831</v>
          </cell>
        </row>
        <row r="47">
          <cell r="L47">
            <v>8590.3364461518413</v>
          </cell>
        </row>
        <row r="48">
          <cell r="L48">
            <v>2366.299615798886</v>
          </cell>
        </row>
        <row r="49">
          <cell r="L49">
            <v>1995.6625252869831</v>
          </cell>
        </row>
        <row r="50">
          <cell r="L50">
            <v>1817.5393135207132</v>
          </cell>
        </row>
        <row r="51">
          <cell r="L51">
            <v>2366.7529693939082</v>
          </cell>
        </row>
        <row r="52">
          <cell r="L52">
            <v>792.86556879808109</v>
          </cell>
        </row>
        <row r="53">
          <cell r="L53">
            <v>1188.841712244511</v>
          </cell>
        </row>
        <row r="54">
          <cell r="L54">
            <v>1146.7342791197116</v>
          </cell>
        </row>
        <row r="55">
          <cell r="L55">
            <v>5979.6478997548411</v>
          </cell>
        </row>
        <row r="56">
          <cell r="L56">
            <v>5863.3608346335386</v>
          </cell>
        </row>
        <row r="57">
          <cell r="L57">
            <v>2341.5904577895267</v>
          </cell>
        </row>
        <row r="58">
          <cell r="L58">
            <v>1863.9594313919179</v>
          </cell>
        </row>
        <row r="59">
          <cell r="L59">
            <v>2868.4825383720336</v>
          </cell>
        </row>
        <row r="60">
          <cell r="L60">
            <v>1080.3190323121289</v>
          </cell>
        </row>
        <row r="61">
          <cell r="L61">
            <v>674.30316731872063</v>
          </cell>
        </row>
        <row r="62">
          <cell r="L62">
            <v>48578.518267706706</v>
          </cell>
        </row>
        <row r="63">
          <cell r="L63">
            <v>48578.518267706706</v>
          </cell>
        </row>
        <row r="64">
          <cell r="L64">
            <v>48578.518267706706</v>
          </cell>
        </row>
        <row r="65">
          <cell r="L65">
            <v>0</v>
          </cell>
        </row>
        <row r="66">
          <cell r="L66">
            <v>0</v>
          </cell>
        </row>
        <row r="67">
          <cell r="L67">
            <v>52896.67</v>
          </cell>
        </row>
        <row r="68">
          <cell r="L68">
            <v>31966.77</v>
          </cell>
        </row>
        <row r="69">
          <cell r="L69">
            <v>23664.3</v>
          </cell>
        </row>
        <row r="70">
          <cell r="L70">
            <v>4546.63</v>
          </cell>
        </row>
        <row r="71">
          <cell r="L71">
            <v>3755.84</v>
          </cell>
        </row>
        <row r="72">
          <cell r="L72">
            <v>20929.900000000001</v>
          </cell>
        </row>
        <row r="73">
          <cell r="L73">
            <v>16503.080000000002</v>
          </cell>
        </row>
        <row r="74">
          <cell r="L74">
            <v>4426.82</v>
          </cell>
        </row>
        <row r="76">
          <cell r="L76">
            <v>139648.82482695466</v>
          </cell>
        </row>
        <row r="77">
          <cell r="L77">
            <v>21351.989379912236</v>
          </cell>
        </row>
        <row r="78">
          <cell r="L78">
            <v>13576.885860223747</v>
          </cell>
        </row>
        <row r="79">
          <cell r="L79">
            <v>4839.2860491886622</v>
          </cell>
        </row>
        <row r="80">
          <cell r="L80">
            <v>6452.3813989182163</v>
          </cell>
        </row>
        <row r="81">
          <cell r="L81">
            <v>2285.218412116868</v>
          </cell>
        </row>
        <row r="82">
          <cell r="L82">
            <v>7775.1035196884914</v>
          </cell>
        </row>
        <row r="83">
          <cell r="L83">
            <v>652.82917683172536</v>
          </cell>
        </row>
        <row r="84">
          <cell r="L84">
            <v>3896.2745006221953</v>
          </cell>
        </row>
        <row r="85">
          <cell r="L85">
            <v>1575.792756354376</v>
          </cell>
        </row>
        <row r="86">
          <cell r="L86">
            <v>1650.2070858801947</v>
          </cell>
        </row>
        <row r="87">
          <cell r="L87">
            <v>25237.805101981747</v>
          </cell>
        </row>
        <row r="88">
          <cell r="L88">
            <v>10531.34</v>
          </cell>
        </row>
        <row r="89">
          <cell r="L89">
            <v>5448</v>
          </cell>
        </row>
        <row r="90">
          <cell r="L90">
            <v>5448</v>
          </cell>
        </row>
        <row r="92">
          <cell r="L92">
            <v>5083.34</v>
          </cell>
        </row>
        <row r="93">
          <cell r="L93">
            <v>5083.34</v>
          </cell>
        </row>
        <row r="94">
          <cell r="L94">
            <v>14706.465101981747</v>
          </cell>
        </row>
        <row r="95">
          <cell r="L95">
            <v>6958.4505282451337</v>
          </cell>
        </row>
        <row r="96">
          <cell r="L96">
            <v>1897.7592349759457</v>
          </cell>
        </row>
        <row r="97">
          <cell r="L97">
            <v>5060.6912932691885</v>
          </cell>
        </row>
        <row r="98">
          <cell r="L98">
            <v>7748.0145737366138</v>
          </cell>
        </row>
        <row r="99">
          <cell r="L99">
            <v>193.0350592973729</v>
          </cell>
        </row>
        <row r="100">
          <cell r="L100">
            <v>27.201215701321892</v>
          </cell>
        </row>
        <row r="101">
          <cell r="L101">
            <v>1881.9445746844797</v>
          </cell>
        </row>
        <row r="102">
          <cell r="L102">
            <v>5645.8337240534393</v>
          </cell>
        </row>
        <row r="103">
          <cell r="L103">
            <v>3801.6010316024558</v>
          </cell>
        </row>
        <row r="104">
          <cell r="L104">
            <v>3801.6010316024558</v>
          </cell>
        </row>
        <row r="105">
          <cell r="L105">
            <v>71261.102701162221</v>
          </cell>
        </row>
        <row r="106">
          <cell r="L106">
            <v>67210.426483878924</v>
          </cell>
        </row>
        <row r="107">
          <cell r="L107">
            <v>9678.5720983773244</v>
          </cell>
        </row>
        <row r="108">
          <cell r="L108">
            <v>3226.1906994591081</v>
          </cell>
        </row>
        <row r="109">
          <cell r="L109">
            <v>4194.0479092968408</v>
          </cell>
        </row>
        <row r="110">
          <cell r="L110">
            <v>9097.8577724746847</v>
          </cell>
        </row>
        <row r="111">
          <cell r="L111">
            <v>25164.287455781043</v>
          </cell>
        </row>
        <row r="112">
          <cell r="L112">
            <v>153.24405822430765</v>
          </cell>
        </row>
        <row r="113">
          <cell r="L113">
            <v>8618.9898588490887</v>
          </cell>
        </row>
        <row r="114">
          <cell r="L114">
            <v>4492.1479299268622</v>
          </cell>
        </row>
        <row r="115">
          <cell r="L115">
            <v>2585.0887014896703</v>
          </cell>
        </row>
        <row r="116">
          <cell r="L116">
            <v>4050.676217283295</v>
          </cell>
        </row>
        <row r="117">
          <cell r="L117">
            <v>3778.6640602700759</v>
          </cell>
        </row>
        <row r="118">
          <cell r="L118">
            <v>272.01215701321894</v>
          </cell>
        </row>
        <row r="119">
          <cell r="L119">
            <v>17996.326612296001</v>
          </cell>
        </row>
        <row r="120">
          <cell r="L120">
            <v>2688.4922495492569</v>
          </cell>
        </row>
        <row r="121">
          <cell r="L121">
            <v>2064.7620476538291</v>
          </cell>
        </row>
        <row r="122">
          <cell r="L122">
            <v>380.81701981850648</v>
          </cell>
        </row>
        <row r="123">
          <cell r="L123">
            <v>196.94985826110712</v>
          </cell>
        </row>
        <row r="124">
          <cell r="L124">
            <v>1279.6866329118286</v>
          </cell>
        </row>
        <row r="125">
          <cell r="L125">
            <v>4653.946665058168</v>
          </cell>
        </row>
        <row r="126">
          <cell r="L126">
            <v>304.6536158548052</v>
          </cell>
        </row>
        <row r="127">
          <cell r="L127">
            <v>399.91227324083445</v>
          </cell>
        </row>
        <row r="128">
          <cell r="L128">
            <v>163.20729420793134</v>
          </cell>
        </row>
        <row r="129">
          <cell r="L129">
            <v>334.90278217789159</v>
          </cell>
        </row>
        <row r="130">
          <cell r="L130">
            <v>1305.6583536634507</v>
          </cell>
        </row>
        <row r="131">
          <cell r="L131">
            <v>304.6536158548052</v>
          </cell>
        </row>
        <row r="132">
          <cell r="L132">
            <v>110.51400585852063</v>
          </cell>
        </row>
        <row r="133">
          <cell r="L133">
            <v>3808.1701981850647</v>
          </cell>
        </row>
        <row r="134">
          <cell r="L134">
            <v>22202.878924191253</v>
          </cell>
        </row>
        <row r="135">
          <cell r="L135">
            <v>10798.075829383886</v>
          </cell>
        </row>
        <row r="136">
          <cell r="L136">
            <v>11404.803094807368</v>
          </cell>
        </row>
        <row r="137">
          <cell r="L137">
            <v>624969.40559151862</v>
          </cell>
        </row>
        <row r="138">
          <cell r="L138">
            <v>24190.066084216331</v>
          </cell>
        </row>
        <row r="139">
          <cell r="L139">
            <v>940.26265514967417</v>
          </cell>
        </row>
        <row r="140">
          <cell r="L140">
            <v>1127.3014259045149</v>
          </cell>
        </row>
        <row r="141">
          <cell r="L141">
            <v>3801.6010316024554</v>
          </cell>
        </row>
        <row r="142">
          <cell r="L142">
            <v>9630.7226133928889</v>
          </cell>
        </row>
        <row r="143">
          <cell r="L143">
            <v>5524.9934992622357</v>
          </cell>
        </row>
        <row r="144">
          <cell r="L144">
            <v>3165.1848589045612</v>
          </cell>
        </row>
        <row r="145">
          <cell r="L145">
            <v>107158.26267846617</v>
          </cell>
        </row>
        <row r="146">
          <cell r="B146" t="str">
            <v>S1.4</v>
          </cell>
          <cell r="L146">
            <v>69319.660410583048</v>
          </cell>
        </row>
        <row r="147">
          <cell r="B147" t="str">
            <v>S1.4</v>
          </cell>
          <cell r="L147">
            <v>5601.025519894285</v>
          </cell>
        </row>
        <row r="148">
          <cell r="B148" t="str">
            <v>S1.9</v>
          </cell>
          <cell r="L148">
            <v>9592.7066030768638</v>
          </cell>
        </row>
        <row r="149">
          <cell r="B149" t="str">
            <v>S1.4</v>
          </cell>
          <cell r="L149">
            <v>13850.499758471615</v>
          </cell>
        </row>
        <row r="150">
          <cell r="B150" t="str">
            <v>S1.4</v>
          </cell>
          <cell r="L150">
            <v>8794.3703864403469</v>
          </cell>
        </row>
        <row r="151">
          <cell r="L151">
            <v>366940.24339370441</v>
          </cell>
        </row>
        <row r="152">
          <cell r="B152" t="str">
            <v>S1.8</v>
          </cell>
          <cell r="L152">
            <v>1827.3028958569139</v>
          </cell>
        </row>
        <row r="153">
          <cell r="B153" t="str">
            <v>S1.4</v>
          </cell>
          <cell r="L153">
            <v>200387.03339782538</v>
          </cell>
        </row>
        <row r="154">
          <cell r="B154" t="str">
            <v>S1.7</v>
          </cell>
          <cell r="L154">
            <v>158764.9966824695</v>
          </cell>
        </row>
        <row r="155">
          <cell r="B155" t="str">
            <v>S1.9</v>
          </cell>
          <cell r="L155">
            <v>5960.91041755265</v>
          </cell>
        </row>
        <row r="156">
          <cell r="L156">
            <v>46559.943629859903</v>
          </cell>
        </row>
        <row r="157">
          <cell r="B157" t="str">
            <v>S1.8</v>
          </cell>
          <cell r="L157">
            <v>625.99696987053767</v>
          </cell>
        </row>
        <row r="158">
          <cell r="B158" t="str">
            <v>S1.4</v>
          </cell>
          <cell r="L158">
            <v>24315.508793610064</v>
          </cell>
        </row>
        <row r="159">
          <cell r="B159" t="str">
            <v>S1.4</v>
          </cell>
          <cell r="L159">
            <v>8540.9303176668491</v>
          </cell>
        </row>
        <row r="160">
          <cell r="B160" t="str">
            <v>S1.9</v>
          </cell>
          <cell r="L160">
            <v>8008.7061732425063</v>
          </cell>
        </row>
        <row r="161">
          <cell r="B161" t="str">
            <v>S1.7</v>
          </cell>
          <cell r="L161">
            <v>0</v>
          </cell>
        </row>
        <row r="162">
          <cell r="B162" t="str">
            <v>S1.10</v>
          </cell>
          <cell r="L162">
            <v>5068.8013754699414</v>
          </cell>
        </row>
        <row r="163">
          <cell r="L163">
            <v>19337.477247417824</v>
          </cell>
        </row>
        <row r="164">
          <cell r="L164">
            <v>6305.5889110846065</v>
          </cell>
        </row>
        <row r="165">
          <cell r="L165">
            <v>5124.5581906001098</v>
          </cell>
        </row>
        <row r="166">
          <cell r="L166">
            <v>5119.48938922464</v>
          </cell>
        </row>
        <row r="167">
          <cell r="B167" t="str">
            <v>S1.10</v>
          </cell>
          <cell r="L167">
            <v>2787.8407565084676</v>
          </cell>
        </row>
        <row r="168">
          <cell r="L168">
            <v>60783.412557854026</v>
          </cell>
        </row>
        <row r="169">
          <cell r="B169" t="str">
            <v>S1.11</v>
          </cell>
          <cell r="L169">
            <v>1520.6404126409823</v>
          </cell>
        </row>
        <row r="170">
          <cell r="B170" t="str">
            <v>S1.11</v>
          </cell>
          <cell r="L170">
            <v>59262.772145213043</v>
          </cell>
        </row>
        <row r="171">
          <cell r="L171">
            <v>62428.91</v>
          </cell>
        </row>
        <row r="172">
          <cell r="L172">
            <v>1197499.996123058</v>
          </cell>
        </row>
      </sheetData>
      <sheetData sheetId="4">
        <row r="19">
          <cell r="L19" t="str">
            <v>Total (Eur)</v>
          </cell>
        </row>
        <row r="21">
          <cell r="L21">
            <v>3694.9079354492383</v>
          </cell>
        </row>
        <row r="22">
          <cell r="L22">
            <v>0</v>
          </cell>
        </row>
        <row r="23">
          <cell r="L23">
            <v>3694.9079354492383</v>
          </cell>
        </row>
        <row r="24">
          <cell r="L24">
            <v>3694.9079354492383</v>
          </cell>
        </row>
        <row r="25">
          <cell r="L25">
            <v>0</v>
          </cell>
        </row>
        <row r="26">
          <cell r="L26">
            <v>0</v>
          </cell>
        </row>
        <row r="27">
          <cell r="L27">
            <v>296557.25697599759</v>
          </cell>
        </row>
        <row r="28">
          <cell r="L28">
            <v>245750.2187273881</v>
          </cell>
        </row>
        <row r="29">
          <cell r="L29">
            <v>164564.54122080939</v>
          </cell>
        </row>
        <row r="30">
          <cell r="L30">
            <v>44395.050436193815</v>
          </cell>
        </row>
        <row r="31">
          <cell r="L31">
            <v>44395.050436193815</v>
          </cell>
        </row>
        <row r="32">
          <cell r="L32">
            <v>28766.676172176558</v>
          </cell>
        </row>
        <row r="33">
          <cell r="L33">
            <v>18241.088004068639</v>
          </cell>
        </row>
        <row r="34">
          <cell r="L34">
            <v>28766.676172176558</v>
          </cell>
        </row>
        <row r="35">
          <cell r="L35">
            <v>81185.677506578708</v>
          </cell>
        </row>
        <row r="36">
          <cell r="L36">
            <v>9894.9270193408174</v>
          </cell>
        </row>
        <row r="37">
          <cell r="L37">
            <v>7912.5820130425309</v>
          </cell>
        </row>
        <row r="38">
          <cell r="L38">
            <v>7091.7859269919982</v>
          </cell>
        </row>
        <row r="39">
          <cell r="L39">
            <v>6043.3018546524181</v>
          </cell>
        </row>
        <row r="40">
          <cell r="L40">
            <v>5524.5826712719045</v>
          </cell>
        </row>
        <row r="41">
          <cell r="L41">
            <v>4860.6870818941297</v>
          </cell>
        </row>
        <row r="42">
          <cell r="L42">
            <v>5964.6282491313414</v>
          </cell>
        </row>
        <row r="43">
          <cell r="L43">
            <v>5606.3056843121067</v>
          </cell>
        </row>
        <row r="44">
          <cell r="L44">
            <v>3965.5324516058549</v>
          </cell>
        </row>
        <row r="45">
          <cell r="L45">
            <v>8495.5096807657901</v>
          </cell>
        </row>
        <row r="46">
          <cell r="L46">
            <v>7663.735284257451</v>
          </cell>
        </row>
        <row r="47">
          <cell r="L47">
            <v>8162.0995893123691</v>
          </cell>
        </row>
        <row r="48"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1">
          <cell r="L51">
            <v>50807.038248609504</v>
          </cell>
        </row>
        <row r="52">
          <cell r="L52">
            <v>29841.151077242164</v>
          </cell>
        </row>
        <row r="53">
          <cell r="L53">
            <v>20912.706560936665</v>
          </cell>
        </row>
        <row r="54">
          <cell r="L54">
            <v>4381.8104706355007</v>
          </cell>
        </row>
        <row r="55">
          <cell r="L55">
            <v>4546.6340456699991</v>
          </cell>
        </row>
        <row r="56">
          <cell r="L56">
            <v>20965.887171367336</v>
          </cell>
        </row>
        <row r="57">
          <cell r="L57">
            <v>16539.066671629334</v>
          </cell>
        </row>
        <row r="58">
          <cell r="L58">
            <v>4426.8204997379999</v>
          </cell>
        </row>
        <row r="59">
          <cell r="L59">
            <v>67764.551889395501</v>
          </cell>
        </row>
        <row r="60">
          <cell r="L60">
            <v>13175.923172857867</v>
          </cell>
        </row>
        <row r="61">
          <cell r="L61">
            <v>10219.996824498476</v>
          </cell>
        </row>
        <row r="62">
          <cell r="L62">
            <v>2830.1809535999996</v>
          </cell>
        </row>
        <row r="63">
          <cell r="L63">
            <v>5911.8526967187818</v>
          </cell>
        </row>
        <row r="64">
          <cell r="L64">
            <v>1477.9631741796954</v>
          </cell>
        </row>
        <row r="65">
          <cell r="L65">
            <v>2955.9263483593904</v>
          </cell>
        </row>
        <row r="66">
          <cell r="L66">
            <v>2216.9447612695426</v>
          </cell>
        </row>
        <row r="67">
          <cell r="L67">
            <v>738.98158708984772</v>
          </cell>
        </row>
        <row r="68">
          <cell r="L68">
            <v>14436.68</v>
          </cell>
        </row>
        <row r="69">
          <cell r="L69">
            <v>14436.68</v>
          </cell>
        </row>
        <row r="70">
          <cell r="L70">
            <v>7218.34</v>
          </cell>
        </row>
        <row r="71">
          <cell r="L71">
            <v>7218.34</v>
          </cell>
        </row>
        <row r="72">
          <cell r="L72">
            <v>7218.34</v>
          </cell>
        </row>
        <row r="73">
          <cell r="L73">
            <v>7218.34</v>
          </cell>
        </row>
        <row r="74">
          <cell r="L74">
            <v>0</v>
          </cell>
        </row>
        <row r="75">
          <cell r="L75">
            <v>0</v>
          </cell>
        </row>
        <row r="76">
          <cell r="L76">
            <v>0</v>
          </cell>
        </row>
        <row r="77">
          <cell r="L77">
            <v>13849.746578042228</v>
          </cell>
        </row>
        <row r="78">
          <cell r="L78">
            <v>11232.520123765684</v>
          </cell>
        </row>
        <row r="79">
          <cell r="L79">
            <v>2617.2264542765438</v>
          </cell>
        </row>
        <row r="80">
          <cell r="L80">
            <v>19038.013137402202</v>
          </cell>
        </row>
        <row r="81">
          <cell r="L81">
            <v>0</v>
          </cell>
        </row>
        <row r="82">
          <cell r="L82">
            <v>19038.013137402202</v>
          </cell>
        </row>
        <row r="83">
          <cell r="L83">
            <v>11971.501710855533</v>
          </cell>
        </row>
        <row r="84">
          <cell r="L84">
            <v>7066.5114265466673</v>
          </cell>
        </row>
        <row r="85">
          <cell r="L85">
            <v>7264.1890010932038</v>
          </cell>
        </row>
        <row r="86">
          <cell r="L86">
            <v>6927.9523789673231</v>
          </cell>
        </row>
        <row r="87">
          <cell r="L87">
            <v>336.23662212588067</v>
          </cell>
        </row>
        <row r="88">
          <cell r="L88">
            <v>18100.468890755794</v>
          </cell>
        </row>
        <row r="89">
          <cell r="L89">
            <v>8863.1990521327007</v>
          </cell>
        </row>
        <row r="90">
          <cell r="L90">
            <v>9237.269838623095</v>
          </cell>
        </row>
        <row r="91">
          <cell r="L91">
            <v>748953.90805724426</v>
          </cell>
        </row>
        <row r="93">
          <cell r="L93">
            <v>21553.62962345389</v>
          </cell>
        </row>
        <row r="94">
          <cell r="L94">
            <v>2309.3174596557737</v>
          </cell>
        </row>
        <row r="95">
          <cell r="L95">
            <v>10007.04232517502</v>
          </cell>
        </row>
        <row r="96">
          <cell r="L96">
            <v>4618.6349193115475</v>
          </cell>
        </row>
        <row r="97">
          <cell r="L97">
            <v>4618.6349193115475</v>
          </cell>
        </row>
        <row r="98">
          <cell r="L98">
            <v>93912.859177324033</v>
          </cell>
        </row>
        <row r="99">
          <cell r="B99" t="str">
            <v>S1.4</v>
          </cell>
          <cell r="L99">
            <v>4770.126144664966</v>
          </cell>
        </row>
        <row r="100">
          <cell r="B100" t="str">
            <v>S1.4</v>
          </cell>
          <cell r="L100">
            <v>29295.077566209286</v>
          </cell>
        </row>
        <row r="101">
          <cell r="B101" t="str">
            <v>S1.4</v>
          </cell>
          <cell r="L101">
            <v>53689.47557403439</v>
          </cell>
        </row>
        <row r="102">
          <cell r="B102" t="str">
            <v>S1.4</v>
          </cell>
          <cell r="L102">
            <v>6158.1798924153973</v>
          </cell>
        </row>
        <row r="103">
          <cell r="L103">
            <v>400686.93203482125</v>
          </cell>
        </row>
        <row r="104">
          <cell r="B104" t="str">
            <v>S1.8</v>
          </cell>
          <cell r="L104">
            <v>0</v>
          </cell>
        </row>
        <row r="105">
          <cell r="B105" t="str">
            <v>S1.4</v>
          </cell>
          <cell r="L105">
            <v>393912.93415316427</v>
          </cell>
        </row>
        <row r="106">
          <cell r="B106" t="str">
            <v>S1.7</v>
          </cell>
          <cell r="L106">
            <v>6158.1798924153973</v>
          </cell>
        </row>
        <row r="107">
          <cell r="B107" t="str">
            <v>S1.4</v>
          </cell>
          <cell r="L107">
            <v>615.81798924153964</v>
          </cell>
        </row>
        <row r="108">
          <cell r="L108">
            <v>164691.66883905444</v>
          </cell>
        </row>
        <row r="109">
          <cell r="B109" t="str">
            <v>S1.8</v>
          </cell>
          <cell r="L109">
            <v>480.33803160840097</v>
          </cell>
        </row>
        <row r="110">
          <cell r="B110" t="str">
            <v>S1.4</v>
          </cell>
          <cell r="L110">
            <v>1231.6359784830793</v>
          </cell>
        </row>
        <row r="111">
          <cell r="B111" t="str">
            <v>S1.9</v>
          </cell>
          <cell r="L111">
            <v>20454.394512657742</v>
          </cell>
        </row>
        <row r="112">
          <cell r="B112" t="str">
            <v>S1.4</v>
          </cell>
          <cell r="L112">
            <v>138214.57439161444</v>
          </cell>
        </row>
        <row r="113">
          <cell r="B113" t="str">
            <v>S1.10</v>
          </cell>
          <cell r="L113">
            <v>4310.7259246907779</v>
          </cell>
        </row>
        <row r="114">
          <cell r="L114">
            <v>8158.8185849638494</v>
          </cell>
        </row>
        <row r="115">
          <cell r="L115">
            <v>4722.5542049960577</v>
          </cell>
        </row>
        <row r="116">
          <cell r="B116" t="str">
            <v>S1.10</v>
          </cell>
          <cell r="L116">
            <v>3436.2643799677917</v>
          </cell>
        </row>
        <row r="117">
          <cell r="L117">
            <v>59949.999797626821</v>
          </cell>
        </row>
        <row r="118">
          <cell r="B118" t="str">
            <v>S1.11</v>
          </cell>
          <cell r="L118">
            <v>13111.640992042076</v>
          </cell>
        </row>
        <row r="119">
          <cell r="B119" t="str">
            <v>S1.11</v>
          </cell>
          <cell r="L119">
            <v>46838.358805584743</v>
          </cell>
        </row>
        <row r="120">
          <cell r="L120">
            <v>62428.910156075603</v>
          </cell>
        </row>
        <row r="121">
          <cell r="L121">
            <v>1197500.003904918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BA2FC6-723B-4C22-9FC6-FF6E05AF2460}">
  <dimension ref="A1:Q133"/>
  <sheetViews>
    <sheetView tabSelected="1" topLeftCell="A53" workbookViewId="0">
      <selection activeCell="I76" sqref="I76"/>
    </sheetView>
  </sheetViews>
  <sheetFormatPr defaultColWidth="24.88671875" defaultRowHeight="13.2" outlineLevelRow="2"/>
  <cols>
    <col min="1" max="1" width="8.44140625" style="32" customWidth="1"/>
    <col min="2" max="2" width="8.44140625" style="33" bestFit="1" customWidth="1"/>
    <col min="3" max="3" width="38.6640625" style="33" customWidth="1"/>
    <col min="4" max="4" width="18.33203125" style="37" customWidth="1"/>
    <col min="5" max="5" width="17.109375" style="35" bestFit="1" customWidth="1"/>
    <col min="6" max="6" width="16.6640625" style="35" bestFit="1" customWidth="1"/>
    <col min="7" max="7" width="18.33203125" style="35" customWidth="1"/>
    <col min="8" max="8" width="16" style="35" bestFit="1" customWidth="1"/>
    <col min="9" max="10" width="17.109375" style="35" customWidth="1"/>
    <col min="11" max="11" width="7.5546875" style="33" bestFit="1" customWidth="1"/>
    <col min="12" max="16384" width="24.88671875" style="33"/>
  </cols>
  <sheetData>
    <row r="1" spans="1:17" s="55" customFormat="1">
      <c r="C1" s="56"/>
    </row>
    <row r="2" spans="1:17" s="55" customFormat="1" outlineLevel="1">
      <c r="C2" s="56"/>
    </row>
    <row r="3" spans="1:17" s="55" customFormat="1" ht="14.4" outlineLevel="1">
      <c r="C3"/>
    </row>
    <row r="4" spans="1:17" s="55" customFormat="1" outlineLevel="1">
      <c r="C4" s="56"/>
    </row>
    <row r="5" spans="1:17" s="55" customFormat="1" ht="14.4" outlineLevel="1">
      <c r="C5"/>
    </row>
    <row r="6" spans="1:17" s="55" customFormat="1" outlineLevel="1">
      <c r="C6" s="56"/>
    </row>
    <row r="7" spans="1:17" s="55" customFormat="1" outlineLevel="1">
      <c r="C7" s="56"/>
    </row>
    <row r="8" spans="1:17" s="55" customFormat="1" outlineLevel="1">
      <c r="C8" s="56"/>
    </row>
    <row r="9" spans="1:17" s="55" customFormat="1" outlineLevel="1">
      <c r="C9" s="56"/>
    </row>
    <row r="10" spans="1:17" s="55" customFormat="1" outlineLevel="1">
      <c r="C10" s="56"/>
    </row>
    <row r="11" spans="1:17" s="55" customFormat="1" outlineLevel="1">
      <c r="C11" s="56"/>
    </row>
    <row r="12" spans="1:17" s="55" customFormat="1" outlineLevel="1">
      <c r="C12" s="56"/>
    </row>
    <row r="13" spans="1:17" s="55" customFormat="1" outlineLevel="1">
      <c r="C13" s="56"/>
    </row>
    <row r="14" spans="1:17" s="4" customFormat="1" ht="15.6">
      <c r="A14" s="1"/>
      <c r="B14" s="2"/>
      <c r="C14" s="85" t="s">
        <v>0</v>
      </c>
      <c r="D14" s="3"/>
      <c r="E14" s="6"/>
      <c r="F14" s="6"/>
      <c r="G14" s="6"/>
      <c r="H14" s="86"/>
      <c r="I14" s="6"/>
      <c r="J14" s="59"/>
      <c r="K14" s="60"/>
      <c r="L14" s="60"/>
      <c r="M14" s="60"/>
      <c r="N14" s="60"/>
      <c r="O14" s="60"/>
      <c r="P14" s="60"/>
      <c r="Q14" s="60"/>
    </row>
    <row r="15" spans="1:17" s="4" customFormat="1" ht="15.6">
      <c r="A15" s="1"/>
      <c r="B15" s="2"/>
      <c r="C15" s="85" t="s">
        <v>1</v>
      </c>
      <c r="D15" s="3"/>
      <c r="E15" s="6"/>
      <c r="F15" s="6"/>
      <c r="G15" s="6"/>
      <c r="H15" s="86"/>
      <c r="I15" s="6"/>
      <c r="J15" s="59"/>
      <c r="K15" s="60"/>
      <c r="L15" s="60"/>
      <c r="M15" s="60"/>
      <c r="N15" s="60"/>
      <c r="O15" s="60"/>
      <c r="P15" s="60"/>
      <c r="Q15" s="60"/>
    </row>
    <row r="16" spans="1:17" s="4" customFormat="1" ht="15.6">
      <c r="A16" s="1"/>
      <c r="C16" s="87" t="s">
        <v>2</v>
      </c>
      <c r="D16" s="3"/>
      <c r="E16" s="90"/>
      <c r="F16" s="90"/>
      <c r="G16" s="90"/>
      <c r="H16" s="90"/>
      <c r="I16" s="90"/>
      <c r="J16" s="61"/>
      <c r="K16" s="62"/>
      <c r="L16" s="62"/>
      <c r="M16" s="62"/>
      <c r="N16" s="62"/>
      <c r="O16" s="62"/>
      <c r="P16" s="62"/>
      <c r="Q16" s="62"/>
    </row>
    <row r="17" spans="1:17" s="4" customFormat="1" ht="15.6">
      <c r="A17" s="1"/>
      <c r="B17" s="2"/>
      <c r="C17" s="85" t="s">
        <v>3</v>
      </c>
      <c r="D17" s="3"/>
      <c r="E17" s="6"/>
      <c r="F17" s="6"/>
      <c r="G17" s="6"/>
      <c r="H17" s="86"/>
      <c r="I17" s="6"/>
      <c r="J17" s="63"/>
      <c r="K17" s="64"/>
      <c r="L17" s="64"/>
      <c r="M17" s="64"/>
      <c r="N17" s="64"/>
      <c r="O17" s="64"/>
      <c r="P17" s="64"/>
      <c r="Q17" s="64"/>
    </row>
    <row r="18" spans="1:17" s="4" customFormat="1" ht="15.6">
      <c r="A18" s="1"/>
      <c r="B18" s="2"/>
      <c r="C18" s="85" t="s">
        <v>4</v>
      </c>
      <c r="D18" s="3"/>
      <c r="E18" s="6"/>
      <c r="F18" s="6"/>
      <c r="G18" s="6"/>
      <c r="H18" s="86"/>
      <c r="I18" s="7"/>
      <c r="J18" s="59"/>
      <c r="K18" s="65"/>
      <c r="L18" s="66"/>
      <c r="M18" s="66"/>
      <c r="N18" s="66"/>
      <c r="O18" s="66"/>
      <c r="P18" s="66"/>
      <c r="Q18" s="66"/>
    </row>
    <row r="19" spans="1:17" s="4" customFormat="1" ht="15.6">
      <c r="A19" s="1"/>
      <c r="B19" s="2"/>
      <c r="C19" s="85" t="s">
        <v>5</v>
      </c>
      <c r="D19" s="3"/>
      <c r="E19" s="6"/>
      <c r="F19" s="6"/>
      <c r="G19" s="6"/>
      <c r="H19" s="86"/>
      <c r="I19" s="7"/>
      <c r="J19" s="59"/>
      <c r="K19" s="66"/>
      <c r="L19" s="66"/>
      <c r="M19" s="66"/>
      <c r="N19" s="66"/>
      <c r="O19" s="66"/>
      <c r="P19" s="66"/>
      <c r="Q19" s="66"/>
    </row>
    <row r="20" spans="1:17" s="4" customFormat="1" ht="15.6">
      <c r="A20" s="1"/>
      <c r="B20" s="2"/>
      <c r="C20" s="3"/>
      <c r="D20" s="5"/>
      <c r="E20" s="7"/>
      <c r="F20" s="7"/>
      <c r="G20" s="7"/>
      <c r="H20" s="7"/>
      <c r="I20" s="7"/>
      <c r="J20" s="7"/>
    </row>
    <row r="21" spans="1:17" s="4" customFormat="1" ht="16.2" thickBot="1">
      <c r="A21" s="1"/>
      <c r="B21" s="2"/>
      <c r="C21" s="3"/>
      <c r="D21" s="8"/>
      <c r="E21" s="7"/>
      <c r="F21" s="7"/>
      <c r="G21" s="7"/>
      <c r="H21" s="7"/>
      <c r="I21" s="7"/>
      <c r="J21" s="7"/>
    </row>
    <row r="22" spans="1:17" s="10" customFormat="1" ht="11.25" customHeight="1">
      <c r="A22" s="9"/>
      <c r="B22" s="93" t="s">
        <v>6</v>
      </c>
      <c r="C22" s="95" t="s">
        <v>7</v>
      </c>
      <c r="D22" s="97" t="s">
        <v>8</v>
      </c>
      <c r="E22" s="91" t="s">
        <v>9</v>
      </c>
      <c r="F22" s="91" t="s">
        <v>10</v>
      </c>
      <c r="G22" s="91" t="s">
        <v>11</v>
      </c>
      <c r="H22" s="91" t="s">
        <v>12</v>
      </c>
      <c r="I22" s="91" t="s">
        <v>13</v>
      </c>
      <c r="J22" s="91" t="s">
        <v>14</v>
      </c>
    </row>
    <row r="23" spans="1:17" s="10" customFormat="1" ht="48.75" customHeight="1">
      <c r="A23" s="9"/>
      <c r="B23" s="94"/>
      <c r="C23" s="96"/>
      <c r="D23" s="98"/>
      <c r="E23" s="92"/>
      <c r="F23" s="92"/>
      <c r="G23" s="92"/>
      <c r="H23" s="92"/>
      <c r="I23" s="92"/>
      <c r="J23" s="92"/>
    </row>
    <row r="24" spans="1:17" s="11" customFormat="1" ht="34.5" customHeight="1">
      <c r="B24" s="12" t="s">
        <v>15</v>
      </c>
      <c r="C24" s="13" t="s">
        <v>16</v>
      </c>
      <c r="D24" s="14">
        <f t="shared" ref="D24:J24" si="0">SUM(D25,D26,D27,D28)</f>
        <v>74963.203614830665</v>
      </c>
      <c r="E24" s="14">
        <f t="shared" si="0"/>
        <v>6273.28</v>
      </c>
      <c r="F24" s="14">
        <f t="shared" si="0"/>
        <v>64995.015679381417</v>
      </c>
      <c r="G24" s="14">
        <f t="shared" si="0"/>
        <v>3694.9079354492383</v>
      </c>
      <c r="H24" s="14">
        <f t="shared" si="0"/>
        <v>0</v>
      </c>
      <c r="I24" s="14">
        <f t="shared" si="0"/>
        <v>74963.203614830665</v>
      </c>
      <c r="J24" s="14">
        <f t="shared" si="0"/>
        <v>0</v>
      </c>
      <c r="K24" s="47"/>
    </row>
    <row r="25" spans="1:17" s="19" customFormat="1" outlineLevel="1">
      <c r="A25" s="15"/>
      <c r="B25" s="16" t="s">
        <v>17</v>
      </c>
      <c r="C25" s="17" t="s">
        <v>18</v>
      </c>
      <c r="D25" s="18">
        <f>+MLI!D24+NER!D24+RWA!D24+UGA!D24</f>
        <v>42685.724826474907</v>
      </c>
      <c r="E25" s="18">
        <f>VLOOKUP($B25, MLI!$B$21:$F$66, 3, 0)</f>
        <v>0</v>
      </c>
      <c r="F25" s="18">
        <f>VLOOKUP($B25, NER!$B$21:$F$66, 3, 0)</f>
        <v>42685.724826474907</v>
      </c>
      <c r="G25" s="18">
        <f>VLOOKUP($B25, RWA!$B$21:$F$66, 3, 0)</f>
        <v>0</v>
      </c>
      <c r="H25" s="18">
        <f>VLOOKUP($B25, UGA!$B$21:$F$66, 3, 0)</f>
        <v>0</v>
      </c>
      <c r="I25" s="18">
        <f>VLOOKUP($B25, MLI!$B$21:$F$65, 4, 0)+VLOOKUP($B25, NER!$B$21:$F$63, 4, 0)+VLOOKUP($B25, RWA!$B$21:$F$66, 4, 0)+VLOOKUP($B25, UGA!$B$21:$F$65, 4, 0)</f>
        <v>42685.724826474907</v>
      </c>
      <c r="J25" s="18">
        <f>VLOOKUP($B25, MLI!$B$21:$F$65, 5, 0)+VLOOKUP($B25, NER!$B$21:$F$63, 5, 0)+VLOOKUP($B25, RWA!$B$21:$F$66, 5, 0)+VLOOKUP($B25, UGA!$B$21:$F$65, 5, 0)</f>
        <v>0</v>
      </c>
    </row>
    <row r="26" spans="1:17" s="19" customFormat="1" outlineLevel="1">
      <c r="A26" s="15"/>
      <c r="B26" s="16" t="s">
        <v>19</v>
      </c>
      <c r="C26" s="17" t="s">
        <v>20</v>
      </c>
      <c r="D26" s="18">
        <f>+MLI!D25+NER!D25+RWA!D25+UGA!D25</f>
        <v>19724.925038643501</v>
      </c>
      <c r="E26" s="18">
        <f>VLOOKUP($B26, MLI!$B$21:$F$66, 3, 0)</f>
        <v>6273.28</v>
      </c>
      <c r="F26" s="18">
        <f>VLOOKUP($B26, NER!$B$21:$F$66, 3, 0)</f>
        <v>9756.7371031942639</v>
      </c>
      <c r="G26" s="18">
        <f>VLOOKUP($B26, RWA!$B$21:$F$66, 3, 0)</f>
        <v>3694.9079354492383</v>
      </c>
      <c r="H26" s="18">
        <f>VLOOKUP($B26, UGA!$B$21:$F$66, 3, 0)</f>
        <v>0</v>
      </c>
      <c r="I26" s="18">
        <f>VLOOKUP($B26, MLI!$B$21:$F$65, 4, 0)+VLOOKUP($B26, NER!$B$21:$F$63, 4, 0)+VLOOKUP($B26, RWA!$B$21:$F$66, 4, 0)+VLOOKUP($B26, UGA!$B$21:$F$65, 4, 0)</f>
        <v>19724.925038643501</v>
      </c>
      <c r="J26" s="18">
        <f>VLOOKUP($B26, MLI!$B$21:$F$65, 5, 0)+VLOOKUP($B26, NER!$B$21:$F$63, 5, 0)+VLOOKUP($B26, RWA!$B$21:$F$66, 5, 0)+VLOOKUP($B26, UGA!$B$21:$F$65, 5, 0)</f>
        <v>0</v>
      </c>
    </row>
    <row r="27" spans="1:17" s="19" customFormat="1" outlineLevel="1">
      <c r="A27" s="15"/>
      <c r="B27" s="16" t="s">
        <v>21</v>
      </c>
      <c r="C27" s="17" t="s">
        <v>22</v>
      </c>
      <c r="D27" s="18">
        <f>+MLI!D26+NER!D26+RWA!D26+UGA!D26</f>
        <v>7979.083232589941</v>
      </c>
      <c r="E27" s="18">
        <f>VLOOKUP($B27, MLI!$B$21:$F$66, 3, 0)</f>
        <v>0</v>
      </c>
      <c r="F27" s="18">
        <f>VLOOKUP($B27, NER!$B$21:$F$66, 3, 0)</f>
        <v>7979.083232589941</v>
      </c>
      <c r="G27" s="18">
        <f>VLOOKUP($B27, RWA!$B$21:$F$66, 3, 0)</f>
        <v>0</v>
      </c>
      <c r="H27" s="18">
        <f>VLOOKUP($B27, UGA!$B$21:$F$66, 3, 0)</f>
        <v>0</v>
      </c>
      <c r="I27" s="18">
        <f>VLOOKUP($B27, MLI!$B$21:$F$65, 4, 0)+VLOOKUP($B27, NER!$B$21:$F$63, 4, 0)+VLOOKUP($B27, RWA!$B$21:$F$66, 4, 0)+VLOOKUP($B27, UGA!$B$21:$F$65, 4, 0)</f>
        <v>7979.083232589941</v>
      </c>
      <c r="J27" s="18">
        <f>VLOOKUP($B27, MLI!$B$21:$F$65, 5, 0)+VLOOKUP($B27, NER!$B$21:$F$63, 5, 0)+VLOOKUP($B27, RWA!$B$21:$F$66, 5, 0)+VLOOKUP($B27, UGA!$B$21:$F$65, 5, 0)</f>
        <v>0</v>
      </c>
    </row>
    <row r="28" spans="1:17" s="19" customFormat="1" outlineLevel="1">
      <c r="A28" s="15"/>
      <c r="B28" s="16" t="s">
        <v>23</v>
      </c>
      <c r="C28" s="17" t="s">
        <v>24</v>
      </c>
      <c r="D28" s="18">
        <f>+MLI!D27+NER!D27+RWA!D27+UGA!D27</f>
        <v>4573.4705171223113</v>
      </c>
      <c r="E28" s="18">
        <f>VLOOKUP($B28, MLI!$B$21:$F$66, 3, 0)</f>
        <v>0</v>
      </c>
      <c r="F28" s="18">
        <f>VLOOKUP($B28, NER!$B$21:$F$66, 3, 0)</f>
        <v>4573.4705171223113</v>
      </c>
      <c r="G28" s="18">
        <f>VLOOKUP($B28, RWA!$B$21:$F$66, 3, 0)</f>
        <v>0</v>
      </c>
      <c r="H28" s="18">
        <f>VLOOKUP($B28, UGA!$B$21:$F$66, 3, 0)</f>
        <v>0</v>
      </c>
      <c r="I28" s="18">
        <f>VLOOKUP($B28, MLI!$B$21:$F$65, 4, 0)+VLOOKUP($B28, NER!$B$21:$F$63, 4, 0)+VLOOKUP($B28, RWA!$B$21:$F$66, 4, 0)+VLOOKUP($B28, UGA!$B$21:$F$65, 4, 0)</f>
        <v>4573.4705171223113</v>
      </c>
      <c r="J28" s="18">
        <f>VLOOKUP($B28, MLI!$B$21:$F$65, 5, 0)+VLOOKUP($B28, NER!$B$21:$F$63, 5, 0)+VLOOKUP($B28, RWA!$B$21:$F$66, 5, 0)+VLOOKUP($B28, UGA!$B$21:$F$65, 5, 0)</f>
        <v>0</v>
      </c>
    </row>
    <row r="29" spans="1:17" s="11" customFormat="1" ht="34.200000000000003" customHeight="1">
      <c r="B29" s="12" t="s">
        <v>25</v>
      </c>
      <c r="C29" s="13" t="s">
        <v>26</v>
      </c>
      <c r="D29" s="14">
        <f t="shared" ref="D29:J29" si="1">SUM(D30,D33,D36)</f>
        <v>1369064.7393177862</v>
      </c>
      <c r="E29" s="14">
        <f t="shared" si="1"/>
        <v>328434.05144662654</v>
      </c>
      <c r="F29" s="14">
        <f t="shared" si="1"/>
        <v>395823.45428792876</v>
      </c>
      <c r="G29" s="14">
        <f t="shared" si="1"/>
        <v>296557.25697599759</v>
      </c>
      <c r="H29" s="14">
        <f t="shared" si="1"/>
        <v>348249.97660723329</v>
      </c>
      <c r="I29" s="14">
        <f t="shared" si="1"/>
        <v>684532.37213557994</v>
      </c>
      <c r="J29" s="14">
        <f t="shared" si="1"/>
        <v>684532.37213557994</v>
      </c>
      <c r="K29" s="47"/>
    </row>
    <row r="30" spans="1:17" s="19" customFormat="1" outlineLevel="1">
      <c r="A30" s="15"/>
      <c r="B30" s="16" t="s">
        <v>27</v>
      </c>
      <c r="C30" s="17" t="s">
        <v>28</v>
      </c>
      <c r="D30" s="18">
        <f t="shared" ref="D30:J30" si="2">D31+D32</f>
        <v>1058066.8505719006</v>
      </c>
      <c r="E30" s="18">
        <f t="shared" si="2"/>
        <v>265351.47444116004</v>
      </c>
      <c r="F30" s="18">
        <f t="shared" si="2"/>
        <v>300190.36906382587</v>
      </c>
      <c r="G30" s="18">
        <f t="shared" si="2"/>
        <v>245750.2187273881</v>
      </c>
      <c r="H30" s="18">
        <f t="shared" si="2"/>
        <v>246774.78833952657</v>
      </c>
      <c r="I30" s="18">
        <f t="shared" si="2"/>
        <v>529033.4280653703</v>
      </c>
      <c r="J30" s="18">
        <f t="shared" si="2"/>
        <v>529033.4280653703</v>
      </c>
    </row>
    <row r="31" spans="1:17" s="20" customFormat="1" outlineLevel="2">
      <c r="B31" s="21" t="s">
        <v>29</v>
      </c>
      <c r="C31" s="21" t="s">
        <v>30</v>
      </c>
      <c r="D31" s="22">
        <f>+MLI!D30+NER!D30+RWA!D30+UGA!D30</f>
        <v>772815.83440916392</v>
      </c>
      <c r="E31" s="22">
        <f>VLOOKUP($B31, MLI!$B$21:$F$66, 3, 0)</f>
        <v>194960.58125761294</v>
      </c>
      <c r="F31" s="22">
        <f>VLOOKUP($B31, NER!$B$21:$F$66, 3, 0)</f>
        <v>226353.48548761584</v>
      </c>
      <c r="G31" s="22">
        <f>VLOOKUP($B31, RWA!$B$21:$F$66, 3, 0)</f>
        <v>164564.54122080939</v>
      </c>
      <c r="H31" s="22">
        <f>VLOOKUP($B31, UGA!$B$21:$F$66, 3, 0)</f>
        <v>186937.22644312575</v>
      </c>
      <c r="I31" s="22">
        <f>VLOOKUP($B31, MLI!$B$21:$F$65, 4, 0)+VLOOKUP($B31, NER!$B$21:$F$63, 4, 0)+VLOOKUP($B31, RWA!$B$21:$F$66, 4, 0)+VLOOKUP($B31, UGA!$B$21:$F$65, 4, 0)</f>
        <v>386407.91657577548</v>
      </c>
      <c r="J31" s="22">
        <f>VLOOKUP($B31, MLI!$B$21:$F$65, 5, 0)+VLOOKUP($B31, NER!$B$21:$F$63, 5, 0)+VLOOKUP($B31, RWA!$B$21:$F$66, 5, 0)+VLOOKUP($B31, UGA!$B$21:$F$65, 5, 0)</f>
        <v>386407.91657577548</v>
      </c>
    </row>
    <row r="32" spans="1:17" s="20" customFormat="1" outlineLevel="2">
      <c r="B32" s="21" t="s">
        <v>31</v>
      </c>
      <c r="C32" s="21" t="s">
        <v>32</v>
      </c>
      <c r="D32" s="22">
        <f>+MLI!D31+NER!D31+RWA!D31+UGA!D31</f>
        <v>285251.01616273663</v>
      </c>
      <c r="E32" s="22">
        <f>VLOOKUP($B32, MLI!$B$21:$F$66, 3, 0)</f>
        <v>70390.893183547101</v>
      </c>
      <c r="F32" s="22">
        <f>VLOOKUP($B32, NER!$B$21:$F$66, 3, 0)</f>
        <v>73836.883576210035</v>
      </c>
      <c r="G32" s="22">
        <f>VLOOKUP($B32, RWA!$B$21:$F$66, 3, 0)</f>
        <v>81185.677506578708</v>
      </c>
      <c r="H32" s="22">
        <f>VLOOKUP($B32, UGA!$B$21:$F$66, 3, 0)</f>
        <v>59837.561896400803</v>
      </c>
      <c r="I32" s="22">
        <f>VLOOKUP($B32, MLI!$B$21:$F$65, 4, 0)+VLOOKUP($B32, NER!$B$21:$F$63, 4, 0)+VLOOKUP($B32, RWA!$B$21:$F$66, 4, 0)+VLOOKUP($B32, UGA!$B$21:$F$65, 4, 0)</f>
        <v>142625.51148959476</v>
      </c>
      <c r="J32" s="22">
        <f>VLOOKUP($B32, MLI!$B$21:$F$65, 5, 0)+VLOOKUP($B32, NER!$B$21:$F$63, 5, 0)+VLOOKUP($B32, RWA!$B$21:$F$66, 5, 0)+VLOOKUP($B32, UGA!$B$21:$F$65, 5, 0)</f>
        <v>142625.51148959476</v>
      </c>
    </row>
    <row r="33" spans="1:11" s="19" customFormat="1" outlineLevel="1">
      <c r="A33" s="15"/>
      <c r="B33" s="16" t="s">
        <v>33</v>
      </c>
      <c r="C33" s="17" t="s">
        <v>34</v>
      </c>
      <c r="D33" s="18">
        <f t="shared" ref="D33:J33" si="3" xml:space="preserve"> SUM(D34, D35)</f>
        <v>100299.22108816597</v>
      </c>
      <c r="E33" s="18">
        <f t="shared" si="3"/>
        <v>10984.120605466518</v>
      </c>
      <c r="F33" s="18">
        <f t="shared" si="3"/>
        <v>40736.582214992755</v>
      </c>
      <c r="G33" s="18">
        <f t="shared" si="3"/>
        <v>0</v>
      </c>
      <c r="H33" s="18">
        <f t="shared" si="3"/>
        <v>48578.518267706713</v>
      </c>
      <c r="I33" s="18">
        <f t="shared" si="3"/>
        <v>50149.610241349728</v>
      </c>
      <c r="J33" s="18">
        <f t="shared" si="3"/>
        <v>50149.610241349728</v>
      </c>
    </row>
    <row r="34" spans="1:11" s="20" customFormat="1" outlineLevel="2">
      <c r="B34" s="21" t="s">
        <v>35</v>
      </c>
      <c r="C34" s="21" t="s">
        <v>36</v>
      </c>
      <c r="D34" s="22">
        <f>+MLI!D33+NER!D33+RWA!D33+UGA!D33</f>
        <v>81942.043864658946</v>
      </c>
      <c r="E34" s="22">
        <f>VLOOKUP($B34, MLI!$B$21:$F$66, 3, 0)</f>
        <v>10984.120605466518</v>
      </c>
      <c r="F34" s="22">
        <f>VLOOKUP($B34, NER!$B$21:$F$66, 3, 0)</f>
        <v>22379.404991485721</v>
      </c>
      <c r="G34" s="22">
        <f>VLOOKUP($B34, RWA!$B$21:$F$66, 3, 0)</f>
        <v>0</v>
      </c>
      <c r="H34" s="22">
        <f>VLOOKUP($B34, UGA!$B$21:$F$66, 3, 0)</f>
        <v>48578.518267706713</v>
      </c>
      <c r="I34" s="22">
        <f>VLOOKUP($B34, MLI!$B$21:$F$65, 4, 0)+VLOOKUP($B34, NER!$B$21:$F$63, 4, 0)+VLOOKUP($B34, RWA!$B$21:$F$66, 4, 0)+VLOOKUP($B34, UGA!$B$21:$F$65, 4, 0)</f>
        <v>40971.021629596216</v>
      </c>
      <c r="J34" s="22">
        <f>VLOOKUP($B34, MLI!$B$21:$F$65, 5, 0)+VLOOKUP($B34, NER!$B$21:$F$63, 5, 0)+VLOOKUP($B34, RWA!$B$21:$F$66, 5, 0)+VLOOKUP($B34, UGA!$B$21:$F$65, 5, 0)</f>
        <v>40971.021629596216</v>
      </c>
    </row>
    <row r="35" spans="1:11" s="20" customFormat="1" outlineLevel="2">
      <c r="B35" s="21" t="s">
        <v>37</v>
      </c>
      <c r="C35" s="21" t="s">
        <v>38</v>
      </c>
      <c r="D35" s="22">
        <f>+MLI!D34+NER!D34+RWA!D34+UGA!D34</f>
        <v>18357.177223507031</v>
      </c>
      <c r="E35" s="22">
        <f>VLOOKUP($B35, MLI!$B$21:$F$66, 3, 0)</f>
        <v>0</v>
      </c>
      <c r="F35" s="22">
        <f>VLOOKUP($B35, NER!$B$21:$F$66, 3, 0)</f>
        <v>18357.177223507031</v>
      </c>
      <c r="G35" s="22">
        <f>VLOOKUP($B35, RWA!$B$21:$F$66, 3, 0)</f>
        <v>0</v>
      </c>
      <c r="H35" s="22">
        <f>VLOOKUP($B35, UGA!$B$21:$F$66, 3, 0)</f>
        <v>0</v>
      </c>
      <c r="I35" s="22">
        <f>VLOOKUP($B35, MLI!$B$21:$F$65, 4, 0)+VLOOKUP($B35, NER!$B$21:$F$63, 4, 0)+VLOOKUP($B35, RWA!$B$21:$F$66, 4, 0)+VLOOKUP($B35, UGA!$B$21:$F$65, 4, 0)</f>
        <v>9178.5886117535156</v>
      </c>
      <c r="J35" s="22">
        <f>VLOOKUP($B35, MLI!$B$21:$F$65, 5, 0)+VLOOKUP($B35, NER!$B$21:$F$63, 5, 0)+VLOOKUP($B35, RWA!$B$21:$F$66, 5, 0)+VLOOKUP($B35, UGA!$B$21:$F$65, 5, 0)</f>
        <v>9178.5886117535156</v>
      </c>
    </row>
    <row r="36" spans="1:11" s="19" customFormat="1" outlineLevel="1">
      <c r="A36" s="15"/>
      <c r="B36" s="16" t="s">
        <v>39</v>
      </c>
      <c r="C36" s="17" t="s">
        <v>40</v>
      </c>
      <c r="D36" s="18">
        <f t="shared" ref="D36:J36" si="4" xml:space="preserve"> SUM(D37, D38)</f>
        <v>210698.66765771963</v>
      </c>
      <c r="E36" s="18">
        <f t="shared" si="4"/>
        <v>52098.456399999995</v>
      </c>
      <c r="F36" s="18">
        <f t="shared" si="4"/>
        <v>54896.503009110136</v>
      </c>
      <c r="G36" s="18">
        <f t="shared" si="4"/>
        <v>50807.038248609504</v>
      </c>
      <c r="H36" s="18">
        <f t="shared" si="4"/>
        <v>52896.67</v>
      </c>
      <c r="I36" s="18">
        <f t="shared" si="4"/>
        <v>105349.33382885982</v>
      </c>
      <c r="J36" s="18">
        <f t="shared" si="4"/>
        <v>105349.33382885982</v>
      </c>
    </row>
    <row r="37" spans="1:11" s="20" customFormat="1" outlineLevel="2">
      <c r="B37" s="21" t="s">
        <v>41</v>
      </c>
      <c r="C37" s="21" t="s">
        <v>42</v>
      </c>
      <c r="D37" s="22">
        <f>+MLI!D36+NER!D36+RWA!D36+UGA!D36</f>
        <v>125436.08840250449</v>
      </c>
      <c r="E37" s="22">
        <f>VLOOKUP($B37, MLI!$B$21:$F$66, 3, 0)</f>
        <v>34290.7624</v>
      </c>
      <c r="F37" s="22">
        <f>VLOOKUP($B37, NER!$B$21:$F$66, 3, 0)</f>
        <v>29337.40492526233</v>
      </c>
      <c r="G37" s="22">
        <f>VLOOKUP($B37, RWA!$B$21:$F$66, 3, 0)</f>
        <v>29841.151077242164</v>
      </c>
      <c r="H37" s="22">
        <f>VLOOKUP($B37, UGA!$B$21:$F$66, 3, 0)</f>
        <v>31966.77</v>
      </c>
      <c r="I37" s="22">
        <f>VLOOKUP($B37, MLI!$B$21:$F$65, 4, 0)+VLOOKUP($B37, NER!$B$21:$F$63, 4, 0)+VLOOKUP($B37, RWA!$B$21:$F$66, 4, 0)+VLOOKUP($B37, UGA!$B$21:$F$65, 4, 0)</f>
        <v>62718.044201252247</v>
      </c>
      <c r="J37" s="22">
        <f>VLOOKUP($B37, MLI!$B$21:$F$65, 5, 0)+VLOOKUP($B37, NER!$B$21:$F$63, 5, 0)+VLOOKUP($B37, RWA!$B$21:$F$66, 5, 0)+VLOOKUP($B37, UGA!$B$21:$F$65, 5, 0)</f>
        <v>62718.044201252247</v>
      </c>
    </row>
    <row r="38" spans="1:11" s="20" customFormat="1" outlineLevel="2">
      <c r="B38" s="21" t="s">
        <v>43</v>
      </c>
      <c r="C38" s="21" t="s">
        <v>44</v>
      </c>
      <c r="D38" s="22">
        <f>+MLI!D37+NER!D37+RWA!D37+UGA!D37</f>
        <v>85262.57925521514</v>
      </c>
      <c r="E38" s="22">
        <f>VLOOKUP($B38, MLI!$B$21:$F$66, 3, 0)</f>
        <v>17807.694</v>
      </c>
      <c r="F38" s="22">
        <f>VLOOKUP($B38, NER!$B$21:$F$66, 3, 0)</f>
        <v>25559.098083847803</v>
      </c>
      <c r="G38" s="22">
        <f>VLOOKUP($B38, RWA!$B$21:$F$66, 3, 0)</f>
        <v>20965.887171367336</v>
      </c>
      <c r="H38" s="22">
        <f>VLOOKUP($B38, UGA!$B$21:$F$66, 3, 0)</f>
        <v>20929.900000000001</v>
      </c>
      <c r="I38" s="22">
        <f>VLOOKUP($B38, MLI!$B$21:$F$65, 4, 0)+VLOOKUP($B38, NER!$B$21:$F$63, 4, 0)+VLOOKUP($B38, RWA!$B$21:$F$66, 4, 0)+VLOOKUP($B38, UGA!$B$21:$F$65, 4, 0)</f>
        <v>42631.28962760757</v>
      </c>
      <c r="J38" s="22">
        <f>VLOOKUP($B38, MLI!$B$21:$F$65, 5, 0)+VLOOKUP($B38, NER!$B$21:$F$63, 5, 0)+VLOOKUP($B38, RWA!$B$21:$F$66, 5, 0)+VLOOKUP($B38, UGA!$B$21:$F$65, 5, 0)</f>
        <v>42631.28962760757</v>
      </c>
    </row>
    <row r="39" spans="1:11" s="11" customFormat="1" ht="15.6">
      <c r="B39" s="12" t="s">
        <v>45</v>
      </c>
      <c r="C39" s="13" t="s">
        <v>46</v>
      </c>
      <c r="D39" s="14">
        <f t="shared" ref="D39:J39" si="5">SUM(D40,D41,D44,D45,D46)</f>
        <v>401583.00565590669</v>
      </c>
      <c r="E39" s="14">
        <f t="shared" si="5"/>
        <v>131551.25</v>
      </c>
      <c r="F39" s="14">
        <f t="shared" si="5"/>
        <v>62618.378836803546</v>
      </c>
      <c r="G39" s="14">
        <f t="shared" si="5"/>
        <v>67764.551887382433</v>
      </c>
      <c r="H39" s="14">
        <f t="shared" si="5"/>
        <v>139648.82493172071</v>
      </c>
      <c r="I39" s="14">
        <f t="shared" si="5"/>
        <v>200791.48282795335</v>
      </c>
      <c r="J39" s="14">
        <f t="shared" si="5"/>
        <v>200791.50282795334</v>
      </c>
      <c r="K39" s="47"/>
    </row>
    <row r="40" spans="1:11" s="19" customFormat="1" outlineLevel="1">
      <c r="A40" s="15"/>
      <c r="B40" s="16" t="s">
        <v>47</v>
      </c>
      <c r="C40" s="17" t="s">
        <v>48</v>
      </c>
      <c r="D40" s="18">
        <f>+MLI!D39+NER!D39+RWA!D39+UGA!D39</f>
        <v>70785.512003062278</v>
      </c>
      <c r="E40" s="18">
        <f>VLOOKUP($B40, MLI!$B$21:$F$66, 3, 0)</f>
        <v>19869.330000000002</v>
      </c>
      <c r="F40" s="18">
        <f>VLOOKUP($B40, NER!$B$21:$F$66, 3, 0)</f>
        <v>16388.269353021617</v>
      </c>
      <c r="G40" s="18">
        <f>VLOOKUP($B40, RWA!$B$21:$F$66, 3, 0)</f>
        <v>13175.923170844795</v>
      </c>
      <c r="H40" s="18">
        <f>VLOOKUP($B40, UGA!$B$21:$F$66, 3, 0)</f>
        <v>21351.989479195865</v>
      </c>
      <c r="I40" s="18">
        <f>VLOOKUP($B40, MLI!$B$21:$F$65, 4, 0)+VLOOKUP($B40, NER!$B$21:$F$63, 4, 0)+VLOOKUP($B40, RWA!$B$21:$F$66, 4, 0)+VLOOKUP($B40, UGA!$B$21:$F$65, 4, 0)</f>
        <v>35392.756001531139</v>
      </c>
      <c r="J40" s="18">
        <f>VLOOKUP($B40, MLI!$B$21:$F$65, 5, 0)+VLOOKUP($B40, NER!$B$21:$F$63, 5, 0)+VLOOKUP($B40, RWA!$B$21:$F$66, 5, 0)+VLOOKUP($B40, UGA!$B$21:$F$65, 5, 0)</f>
        <v>35392.756001531139</v>
      </c>
    </row>
    <row r="41" spans="1:11" s="19" customFormat="1" outlineLevel="1">
      <c r="A41" s="15"/>
      <c r="B41" s="16" t="s">
        <v>49</v>
      </c>
      <c r="C41" s="17" t="s">
        <v>50</v>
      </c>
      <c r="D41" s="18">
        <f t="shared" ref="D41:J41" si="6">+D42+D43</f>
        <v>78251.868259900395</v>
      </c>
      <c r="E41" s="18">
        <f t="shared" si="6"/>
        <v>18352.190000000002</v>
      </c>
      <c r="F41" s="18">
        <f t="shared" si="6"/>
        <v>20225.193307874055</v>
      </c>
      <c r="G41" s="18">
        <f t="shared" si="6"/>
        <v>14436.68</v>
      </c>
      <c r="H41" s="18">
        <f t="shared" si="6"/>
        <v>25237.80495202633</v>
      </c>
      <c r="I41" s="18">
        <f t="shared" si="6"/>
        <v>39125.919129950198</v>
      </c>
      <c r="J41" s="18">
        <f t="shared" si="6"/>
        <v>39125.939129950188</v>
      </c>
    </row>
    <row r="42" spans="1:11" s="20" customFormat="1" outlineLevel="2">
      <c r="B42" s="21" t="s">
        <v>51</v>
      </c>
      <c r="C42" s="21" t="s">
        <v>52</v>
      </c>
      <c r="D42" s="22">
        <f>+MLI!D41+NER!D41+RWA!D41+UGA!D41</f>
        <v>48459.046990889867</v>
      </c>
      <c r="E42" s="22">
        <f>VLOOKUP($B42, MLI!$B$21:$F$66, 3, 0)</f>
        <v>13144.53</v>
      </c>
      <c r="F42" s="22">
        <f>VLOOKUP($B42, NER!$B$21:$F$66, 3, 0)</f>
        <v>10346.49699088986</v>
      </c>
      <c r="G42" s="22">
        <f>VLOOKUP($B42, RWA!$B$21:$F$66, 3, 0)</f>
        <v>14436.68</v>
      </c>
      <c r="H42" s="22">
        <f>VLOOKUP($B42, UGA!$B$21:$F$66, 3, 0)</f>
        <v>10531.34</v>
      </c>
      <c r="I42" s="22">
        <f>VLOOKUP($B42, MLI!$B$21:$F$65, 4, 0)+VLOOKUP($B42, NER!$B$21:$F$63, 4, 0)+VLOOKUP($B42, RWA!$B$21:$F$66, 4, 0)+VLOOKUP($B42, UGA!$B$21:$F$65, 4, 0)</f>
        <v>24229.508495444934</v>
      </c>
      <c r="J42" s="22">
        <f>VLOOKUP($B42, MLI!$B$21:$F$65, 5, 0)+VLOOKUP($B42, NER!$B$21:$F$63, 5, 0)+VLOOKUP($B42, RWA!$B$21:$F$66, 5, 0)+VLOOKUP($B42, UGA!$B$21:$F$65, 5, 0)</f>
        <v>24229.528495444931</v>
      </c>
    </row>
    <row r="43" spans="1:11" s="20" customFormat="1" outlineLevel="2">
      <c r="B43" s="21" t="s">
        <v>53</v>
      </c>
      <c r="C43" s="21" t="s">
        <v>54</v>
      </c>
      <c r="D43" s="22">
        <f>+MLI!D42+NER!D42+RWA!D42+UGA!D42</f>
        <v>29792.821269010521</v>
      </c>
      <c r="E43" s="22">
        <f>VLOOKUP($B43, MLI!$B$21:$F$66, 3, 0)</f>
        <v>5207.66</v>
      </c>
      <c r="F43" s="22">
        <f>VLOOKUP($B43, NER!$B$21:$F$66, 3, 0)</f>
        <v>9878.6963169841929</v>
      </c>
      <c r="G43" s="22">
        <f>VLOOKUP($B43, RWA!$B$21:$F$66, 3, 0)</f>
        <v>0</v>
      </c>
      <c r="H43" s="22">
        <f>VLOOKUP($B43, UGA!$B$21:$F$66, 3, 0)</f>
        <v>14706.46495202633</v>
      </c>
      <c r="I43" s="22">
        <f>VLOOKUP($B43, MLI!$B$21:$F$65, 4, 0)+VLOOKUP($B43, NER!$B$21:$F$63, 4, 0)+VLOOKUP($B43, RWA!$B$21:$F$66, 4, 0)+VLOOKUP($B43, UGA!$B$21:$F$65, 4, 0)</f>
        <v>14896.410634505261</v>
      </c>
      <c r="J43" s="22">
        <f>VLOOKUP($B43, MLI!$B$21:$F$65, 5, 0)+VLOOKUP($B43, NER!$B$21:$F$63, 5, 0)+VLOOKUP($B43, RWA!$B$21:$F$66, 5, 0)+VLOOKUP($B43, UGA!$B$21:$F$65, 5, 0)</f>
        <v>14896.410634505261</v>
      </c>
    </row>
    <row r="44" spans="1:11" s="19" customFormat="1" outlineLevel="1">
      <c r="A44" s="15"/>
      <c r="B44" s="16" t="s">
        <v>55</v>
      </c>
      <c r="C44" s="17" t="s">
        <v>56</v>
      </c>
      <c r="D44" s="18">
        <f>+MLI!D43+NER!D43+RWA!D43+UGA!D43</f>
        <v>43315.587609644681</v>
      </c>
      <c r="E44" s="18">
        <f>VLOOKUP($B44, MLI!$B$21:$F$66, 3, 0)</f>
        <v>25664.240000000002</v>
      </c>
      <c r="F44" s="18">
        <f>VLOOKUP($B44, NER!$B$21:$F$66, 3, 0)</f>
        <v>0</v>
      </c>
      <c r="G44" s="18">
        <f>VLOOKUP($B44, RWA!$B$21:$F$66, 3, 0)</f>
        <v>13849.746578042228</v>
      </c>
      <c r="H44" s="18">
        <f>VLOOKUP($B44, UGA!$B$21:$F$66, 3, 0)</f>
        <v>3801.6010316024558</v>
      </c>
      <c r="I44" s="18">
        <f>VLOOKUP($B44, MLI!$B$21:$F$65, 4, 0)+VLOOKUP($B44, NER!$B$21:$F$63, 4, 0)+VLOOKUP($B44, RWA!$B$21:$F$66, 4, 0)+VLOOKUP($B44, UGA!$B$21:$F$65, 4, 0)</f>
        <v>21657.79380482234</v>
      </c>
      <c r="J44" s="18">
        <f>VLOOKUP($B44, MLI!$B$21:$F$65, 5, 0)+VLOOKUP($B44, NER!$B$21:$F$63, 5, 0)+VLOOKUP($B44, RWA!$B$21:$F$66, 5, 0)+VLOOKUP($B44, UGA!$B$21:$F$65, 5, 0)</f>
        <v>21657.79380482234</v>
      </c>
    </row>
    <row r="45" spans="1:11" s="19" customFormat="1" outlineLevel="1">
      <c r="A45" s="15"/>
      <c r="B45" s="16" t="s">
        <v>57</v>
      </c>
      <c r="C45" s="17" t="s">
        <v>58</v>
      </c>
      <c r="D45" s="18">
        <f>+MLI!D44+NER!D44+RWA!D44+UGA!D44</f>
        <v>164212.12950859457</v>
      </c>
      <c r="E45" s="18">
        <f>VLOOKUP($B45, MLI!$B$21:$F$66, 3, 0)</f>
        <v>67665.490000000005</v>
      </c>
      <c r="F45" s="18">
        <f>VLOOKUP($B45, NER!$B$21:$F$66, 3, 0)</f>
        <v>6247.5235419394867</v>
      </c>
      <c r="G45" s="18">
        <f>VLOOKUP($B45, RWA!$B$21:$F$66, 3, 0)</f>
        <v>19038.013137402202</v>
      </c>
      <c r="H45" s="18">
        <f>VLOOKUP($B45, UGA!$B$21:$F$66, 3, 0)</f>
        <v>71261.102829252864</v>
      </c>
      <c r="I45" s="18">
        <f>VLOOKUP($B45, MLI!$B$21:$F$65, 4, 0)+VLOOKUP($B45, NER!$B$21:$F$63, 4, 0)+VLOOKUP($B45, RWA!$B$21:$F$66, 4, 0)+VLOOKUP($B45, UGA!$B$21:$F$65, 4, 0)</f>
        <v>82106.059754297283</v>
      </c>
      <c r="J45" s="18">
        <f>VLOOKUP($B45, MLI!$B$21:$F$65, 5, 0)+VLOOKUP($B45, NER!$B$21:$F$63, 5, 0)+VLOOKUP($B45, RWA!$B$21:$F$66, 5, 0)+VLOOKUP($B45, UGA!$B$21:$F$65, 5, 0)</f>
        <v>82106.059754297283</v>
      </c>
    </row>
    <row r="46" spans="1:11" s="19" customFormat="1" outlineLevel="1">
      <c r="A46" s="15"/>
      <c r="B46" s="16" t="s">
        <v>59</v>
      </c>
      <c r="C46" s="17" t="s">
        <v>60</v>
      </c>
      <c r="D46" s="18">
        <f>+MLI!D45+NER!D45+RWA!D45+UGA!D45</f>
        <v>45017.908274704787</v>
      </c>
      <c r="E46" s="18">
        <f>VLOOKUP($B46, MLI!$B$21:$F$66, 3, 0)</f>
        <v>0</v>
      </c>
      <c r="F46" s="18">
        <f>VLOOKUP($B46, NER!$B$21:$F$66, 3, 0)</f>
        <v>19757.392633968386</v>
      </c>
      <c r="G46" s="18">
        <f>VLOOKUP($B46, RWA!$B$21:$F$66, 3, 0)</f>
        <v>7264.1890010932038</v>
      </c>
      <c r="H46" s="18">
        <f>VLOOKUP($B46, UGA!$B$21:$F$66, 3, 0)</f>
        <v>17996.326639643197</v>
      </c>
      <c r="I46" s="18">
        <f>VLOOKUP($B46, MLI!$B$21:$F$65, 4, 0)+VLOOKUP($B46, NER!$B$21:$F$63, 4, 0)+VLOOKUP($B46, RWA!$B$21:$F$66, 4, 0)+VLOOKUP($B46, UGA!$B$21:$F$65, 4, 0)</f>
        <v>22508.954137352393</v>
      </c>
      <c r="J46" s="18">
        <f>VLOOKUP($B46, MLI!$B$21:$F$65, 5, 0)+VLOOKUP($B46, NER!$B$21:$F$63, 5, 0)+VLOOKUP($B46, RWA!$B$21:$F$66, 5, 0)+VLOOKUP($B46, UGA!$B$21:$F$65, 5, 0)</f>
        <v>22508.954137352393</v>
      </c>
    </row>
    <row r="47" spans="1:11" s="11" customFormat="1" ht="15.6">
      <c r="B47" s="12" t="s">
        <v>61</v>
      </c>
      <c r="C47" s="13" t="s">
        <v>62</v>
      </c>
      <c r="D47" s="14">
        <f>SUM(D48:D50)</f>
        <v>73670.912325352023</v>
      </c>
      <c r="E47" s="14">
        <f t="shared" ref="E47:F47" si="7">SUM(E48:E50)</f>
        <v>15937.404782525155</v>
      </c>
      <c r="F47" s="14">
        <f t="shared" si="7"/>
        <v>17430.159727879807</v>
      </c>
      <c r="G47" s="14">
        <f t="shared" ref="G47:J47" si="8">SUM(G48:G50)</f>
        <v>18100.468890755794</v>
      </c>
      <c r="H47" s="14">
        <f t="shared" ref="H47" si="9">SUM(H48:H50)</f>
        <v>22202.878924191253</v>
      </c>
      <c r="I47" s="14">
        <f t="shared" si="8"/>
        <v>0</v>
      </c>
      <c r="J47" s="14">
        <f t="shared" si="8"/>
        <v>79358.42891302974</v>
      </c>
      <c r="K47" s="47"/>
    </row>
    <row r="48" spans="1:11" s="27" customFormat="1" outlineLevel="1">
      <c r="A48" s="23"/>
      <c r="B48" s="24" t="s">
        <v>63</v>
      </c>
      <c r="C48" s="25" t="s">
        <v>64</v>
      </c>
      <c r="D48" s="26">
        <f>+MLI!D47+NER!D47+RWA!D47+UGA!D47</f>
        <v>37387.483412322275</v>
      </c>
      <c r="E48" s="26">
        <f>VLOOKUP($B48, MLI!$B$21:$F$66, 3, 0)</f>
        <v>8863.1042654028442</v>
      </c>
      <c r="F48" s="26">
        <f>VLOOKUP($B48, NER!$B$21:$F$66, 3, 0)</f>
        <v>8863.1042654028442</v>
      </c>
      <c r="G48" s="26">
        <f>VLOOKUP($B48, RWA!$B$21:$F$66, 3, 0)</f>
        <v>8863.1990521327007</v>
      </c>
      <c r="H48" s="26">
        <f>VLOOKUP($B48, UGA!$B$21:$F$66, 3, 0)</f>
        <v>10798.075829383886</v>
      </c>
      <c r="I48" s="26">
        <f>VLOOKUP($B48, MLI!$B$21:$F$65, 4, 0)+VLOOKUP($B48, NER!$B$21:$F$63, 4, 0)+VLOOKUP($B48, RWA!$B$21:$F$66, 4, 0)+VLOOKUP($B48, UGA!$B$21:$F$65, 4, 0)</f>
        <v>0</v>
      </c>
      <c r="J48" s="26">
        <f>VLOOKUP($B48, MLI!$B$21:$F$65, 5, 0)+VLOOKUP($B48, NER!$B$21:$F$63, 5, 0)+VLOOKUP($B48, RWA!$B$21:$F$66, 5, 0)+VLOOKUP($B48, UGA!$B$21:$F$65, 5, 0)</f>
        <v>43075</v>
      </c>
    </row>
    <row r="49" spans="1:11" s="27" customFormat="1" outlineLevel="1">
      <c r="A49" s="23"/>
      <c r="B49" s="24" t="s">
        <v>65</v>
      </c>
      <c r="C49" s="25" t="s">
        <v>66</v>
      </c>
      <c r="D49" s="26">
        <f>+MLI!D48+NER!D48+RWA!D48+UGA!D48</f>
        <v>36283.42891302974</v>
      </c>
      <c r="E49" s="26">
        <f>VLOOKUP($B49, MLI!$B$21:$F$66, 3, 0)</f>
        <v>7074.3005171223103</v>
      </c>
      <c r="F49" s="26">
        <f>VLOOKUP($B49, NER!$B$21:$F$66, 3, 0)</f>
        <v>8567.0554624769611</v>
      </c>
      <c r="G49" s="26">
        <f>VLOOKUP($B49, RWA!$B$21:$F$66, 3, 0)</f>
        <v>9237.269838623095</v>
      </c>
      <c r="H49" s="26">
        <f>VLOOKUP($B49, UGA!$B$21:$F$66, 3, 0)</f>
        <v>11404.803094807368</v>
      </c>
      <c r="I49" s="26">
        <f>VLOOKUP($B49, MLI!$B$21:$F$65, 4, 0)+VLOOKUP($B49, NER!$B$21:$F$63, 4, 0)+VLOOKUP($B49, RWA!$B$21:$F$66, 4, 0)+VLOOKUP($B49, UGA!$B$21:$F$65, 4, 0)</f>
        <v>0</v>
      </c>
      <c r="J49" s="26">
        <f>VLOOKUP($B49, MLI!$B$21:$F$65, 5, 0)+VLOOKUP($B49, NER!$B$21:$F$63, 5, 0)+VLOOKUP($B49, RWA!$B$21:$F$66, 5, 0)+VLOOKUP($B49, UGA!$B$21:$F$65, 5, 0)</f>
        <v>36283.42891302974</v>
      </c>
    </row>
    <row r="50" spans="1:11" s="27" customFormat="1" outlineLevel="1">
      <c r="A50" s="23"/>
      <c r="B50" s="24" t="s">
        <v>67</v>
      </c>
      <c r="C50" s="25"/>
      <c r="D50" s="26"/>
      <c r="E50" s="26"/>
      <c r="F50" s="26"/>
      <c r="G50" s="26"/>
      <c r="H50" s="26"/>
      <c r="I50" s="26"/>
      <c r="J50" s="26"/>
    </row>
    <row r="51" spans="1:11" s="11" customFormat="1" ht="15.6">
      <c r="B51" s="12" t="s">
        <v>68</v>
      </c>
      <c r="C51" s="13" t="s">
        <v>69</v>
      </c>
      <c r="D51" s="14">
        <f>SUM(D53,D55,D57,D59,D63,D61)</f>
        <v>2621002.498818303</v>
      </c>
      <c r="E51" s="14">
        <f t="shared" ref="E51:F51" si="10">SUM(E53,E55,E57,E59,E63,E61)</f>
        <v>652875.10166677088</v>
      </c>
      <c r="F51" s="14">
        <f t="shared" si="10"/>
        <v>594204.0837280493</v>
      </c>
      <c r="G51" s="14">
        <f t="shared" ref="G51:J51" si="11">SUM(G53,G55,G57,G59,G63,G61)</f>
        <v>748953.90805724415</v>
      </c>
      <c r="H51" s="14">
        <f t="shared" ref="H51" si="12">SUM(H53,H55,H57,H59,H63,H61)</f>
        <v>624969.40536623856</v>
      </c>
      <c r="I51" s="14">
        <f t="shared" si="11"/>
        <v>1498374.1550260843</v>
      </c>
      <c r="J51" s="14">
        <f t="shared" si="11"/>
        <v>1122628.3560805698</v>
      </c>
      <c r="K51" s="47"/>
    </row>
    <row r="52" spans="1:11" s="31" customFormat="1" ht="5.4" customHeight="1" outlineLevel="1">
      <c r="A52" s="15"/>
      <c r="B52" s="28"/>
      <c r="C52" s="29"/>
      <c r="D52" s="30"/>
      <c r="E52" s="30"/>
      <c r="F52" s="30"/>
      <c r="G52" s="30"/>
      <c r="H52" s="30"/>
      <c r="I52" s="30"/>
      <c r="J52" s="30"/>
    </row>
    <row r="53" spans="1:11" s="19" customFormat="1" ht="19.95" customHeight="1" outlineLevel="1">
      <c r="A53" s="15"/>
      <c r="B53" s="16" t="s">
        <v>70</v>
      </c>
      <c r="C53" s="17" t="s">
        <v>71</v>
      </c>
      <c r="D53" s="18">
        <f>+MLI!D52+NER!D52+RWA!D52+UGA!D52</f>
        <v>76677.28668577697</v>
      </c>
      <c r="E53" s="18">
        <f>VLOOKUP($B53, MLI!$B$21:$F$66, 3, 0)</f>
        <v>19301.731188172394</v>
      </c>
      <c r="F53" s="18">
        <f>VLOOKUP($B53, NER!$B$21:$F$66, 3, 0)</f>
        <v>11631.860015214412</v>
      </c>
      <c r="G53" s="18">
        <f>VLOOKUP($B53, RWA!$B$21:$F$66, 3, 0)</f>
        <v>21553.62962345389</v>
      </c>
      <c r="H53" s="18">
        <f>VLOOKUP($B53, UGA!$B$21:$F$66, 3, 0)</f>
        <v>24190.065858936272</v>
      </c>
      <c r="I53" s="18">
        <f>VLOOKUP($B53, MLI!$B$21:$F$65, 4, 0)+VLOOKUP($B53, NER!$B$21:$F$63, 4, 0)+VLOOKUP($B53, RWA!$B$21:$F$66, 4, 0)+VLOOKUP($B53, UGA!$B$21:$F$65, 4, 0)</f>
        <v>56603.752685783693</v>
      </c>
      <c r="J53" s="18">
        <f>VLOOKUP($B53, MLI!$B$21:$F$65, 5, 0)+VLOOKUP($B53, NER!$B$21:$F$63, 5, 0)+VLOOKUP($B53, RWA!$B$21:$F$66, 5, 0)+VLOOKUP($B53, UGA!$B$21:$F$65, 5, 0)</f>
        <v>20073.536766942929</v>
      </c>
    </row>
    <row r="54" spans="1:11" s="31" customFormat="1" ht="7.95" customHeight="1" outlineLevel="1">
      <c r="A54" s="15"/>
      <c r="B54" s="28"/>
      <c r="C54" s="29"/>
      <c r="D54" s="30"/>
      <c r="E54" s="30"/>
      <c r="F54" s="30"/>
      <c r="G54" s="30"/>
      <c r="H54" s="30"/>
      <c r="I54" s="30"/>
      <c r="J54" s="30"/>
    </row>
    <row r="55" spans="1:11" s="19" customFormat="1" outlineLevel="1">
      <c r="A55" s="15"/>
      <c r="B55" s="16" t="s">
        <v>72</v>
      </c>
      <c r="C55" s="17" t="s">
        <v>73</v>
      </c>
      <c r="D55" s="18">
        <f>+MLI!D54+NER!D54+RWA!D54+UGA!D54</f>
        <v>677743.89156478026</v>
      </c>
      <c r="E55" s="18">
        <f>VLOOKUP($B55, MLI!$B$21:$F$66, 3, 0)</f>
        <v>275537.39040821273</v>
      </c>
      <c r="F55" s="18">
        <f>VLOOKUP($B55, NER!$B$21:$F$66, 3, 0)</f>
        <v>201135.37930077733</v>
      </c>
      <c r="G55" s="18">
        <f>VLOOKUP($B55, RWA!$B$21:$F$66, 3, 0)</f>
        <v>93912.859177324048</v>
      </c>
      <c r="H55" s="18">
        <f>VLOOKUP($B55, UGA!$B$21:$F$66, 3, 0)</f>
        <v>107158.26267846617</v>
      </c>
      <c r="I55" s="18">
        <f>VLOOKUP($B55, MLI!$B$21:$F$65, 4, 0)+VLOOKUP($B55, NER!$B$21:$F$63, 4, 0)+VLOOKUP($B55, RWA!$B$21:$F$66, 4, 0)+VLOOKUP($B55, UGA!$B$21:$F$65, 4, 0)</f>
        <v>456810.29856710392</v>
      </c>
      <c r="J55" s="18">
        <f>VLOOKUP($B55, MLI!$B$21:$F$65, 5, 0)+VLOOKUP($B55, NER!$B$21:$F$63, 5, 0)+VLOOKUP($B55, RWA!$B$21:$F$66, 5, 0)+VLOOKUP($B55, UGA!$B$21:$F$65, 5, 0)</f>
        <v>220933.59258946357</v>
      </c>
    </row>
    <row r="56" spans="1:11" s="31" customFormat="1" ht="8.4" customHeight="1" outlineLevel="1">
      <c r="A56" s="15"/>
      <c r="B56" s="28"/>
      <c r="C56" s="29"/>
      <c r="D56" s="30"/>
      <c r="E56" s="30"/>
      <c r="F56" s="30"/>
      <c r="G56" s="30"/>
      <c r="H56" s="30"/>
      <c r="I56" s="30"/>
      <c r="J56" s="30"/>
    </row>
    <row r="57" spans="1:11" s="19" customFormat="1" outlineLevel="1">
      <c r="A57" s="15"/>
      <c r="B57" s="16" t="s">
        <v>74</v>
      </c>
      <c r="C57" s="17" t="s">
        <v>75</v>
      </c>
      <c r="D57" s="18">
        <f>+MLI!D56+NER!D56+RWA!D56+UGA!D56</f>
        <v>1086300.6890887199</v>
      </c>
      <c r="E57" s="18">
        <f>VLOOKUP($B57, MLI!$B$21:$F$66, 3, 0)</f>
        <v>102707.82993397432</v>
      </c>
      <c r="F57" s="18">
        <f>VLOOKUP($B57, NER!$B$21:$F$66, 3, 0)</f>
        <v>215965.6837262199</v>
      </c>
      <c r="G57" s="18">
        <f>VLOOKUP($B57, RWA!$B$21:$F$66, 3, 0)</f>
        <v>400686.93203482113</v>
      </c>
      <c r="H57" s="18">
        <f>VLOOKUP($B57, UGA!$B$21:$F$66, 3, 0)</f>
        <v>366940.24339370441</v>
      </c>
      <c r="I57" s="18">
        <f>VLOOKUP($B57, MLI!$B$21:$F$65, 4, 0)+VLOOKUP($B57, NER!$B$21:$F$63, 4, 0)+VLOOKUP($B57, RWA!$B$21:$F$66, 4, 0)+VLOOKUP($B57, UGA!$B$21:$F$65, 4, 0)</f>
        <v>535847.61216370913</v>
      </c>
      <c r="J57" s="18">
        <f>VLOOKUP($B57, MLI!$B$21:$F$65, 5, 0)+VLOOKUP($B57, NER!$B$21:$F$63, 5, 0)+VLOOKUP($B57, RWA!$B$21:$F$66, 5, 0)+VLOOKUP($B57, UGA!$B$21:$F$65, 5, 0)</f>
        <v>550453.0769910363</v>
      </c>
    </row>
    <row r="58" spans="1:11" s="31" customFormat="1" outlineLevel="1">
      <c r="A58" s="15"/>
      <c r="B58" s="28"/>
      <c r="C58" s="29"/>
      <c r="D58" s="30"/>
      <c r="E58" s="30"/>
      <c r="F58" s="30"/>
      <c r="G58" s="30"/>
      <c r="H58" s="30"/>
      <c r="I58" s="30"/>
      <c r="J58" s="30"/>
    </row>
    <row r="59" spans="1:11" s="19" customFormat="1" outlineLevel="1">
      <c r="A59" s="15"/>
      <c r="B59" s="16" t="s">
        <v>76</v>
      </c>
      <c r="C59" s="17" t="s">
        <v>77</v>
      </c>
      <c r="D59" s="18">
        <f>+MLI!D58+NER!D58+RWA!D58+UGA!D58</f>
        <v>466063.30286935216</v>
      </c>
      <c r="E59" s="18">
        <f>VLOOKUP($B59, MLI!$B$21:$F$66, 3, 0)</f>
        <v>161301.98778273579</v>
      </c>
      <c r="F59" s="18">
        <f>VLOOKUP($B59, NER!$B$21:$F$66, 3, 0)</f>
        <v>93509.702617702074</v>
      </c>
      <c r="G59" s="18">
        <f>VLOOKUP($B59, RWA!$B$21:$F$66, 3, 0)</f>
        <v>164691.66883905442</v>
      </c>
      <c r="H59" s="18">
        <f>VLOOKUP($B59, UGA!$B$21:$F$66, 3, 0)</f>
        <v>46559.943629859903</v>
      </c>
      <c r="I59" s="18">
        <f>VLOOKUP($B59, MLI!$B$21:$F$65, 4, 0)+VLOOKUP($B59, NER!$B$21:$F$63, 4, 0)+VLOOKUP($B59, RWA!$B$21:$F$66, 4, 0)+VLOOKUP($B59, UGA!$B$21:$F$65, 4, 0)</f>
        <v>339693.06820963457</v>
      </c>
      <c r="J59" s="18">
        <f>VLOOKUP($B59, MLI!$B$21:$F$65, 5, 0)+VLOOKUP($B59, NER!$B$21:$F$63, 5, 0)+VLOOKUP($B59, RWA!$B$21:$F$66, 5, 0)+VLOOKUP($B59, UGA!$B$21:$F$65, 5, 0)</f>
        <v>126370.23687698186</v>
      </c>
    </row>
    <row r="60" spans="1:11" s="31" customFormat="1" outlineLevel="1">
      <c r="A60" s="15"/>
      <c r="B60" s="28"/>
      <c r="C60" s="29"/>
      <c r="D60" s="30"/>
      <c r="E60" s="30"/>
      <c r="F60" s="30"/>
      <c r="G60" s="30"/>
      <c r="H60" s="30"/>
      <c r="I60" s="30"/>
      <c r="J60" s="30"/>
    </row>
    <row r="61" spans="1:11" s="19" customFormat="1" outlineLevel="1">
      <c r="A61" s="15"/>
      <c r="B61" s="16" t="s">
        <v>78</v>
      </c>
      <c r="C61" s="17" t="s">
        <v>79</v>
      </c>
      <c r="D61" s="18">
        <f>+MLI!D60+NER!D60+RWA!D60+UGA!D60</f>
        <v>73583.92047850939</v>
      </c>
      <c r="E61" s="18">
        <f>VLOOKUP($B61, MLI!$B$21:$F$66, 3, 0)</f>
        <v>34076.166577992153</v>
      </c>
      <c r="F61" s="18">
        <f>VLOOKUP($B61, NER!$B$21:$F$66, 3, 0)</f>
        <v>12011.458068135564</v>
      </c>
      <c r="G61" s="18">
        <f>VLOOKUP($B61, RWA!$B$21:$F$66, 3, 0)</f>
        <v>8158.8185849638494</v>
      </c>
      <c r="H61" s="18">
        <f>VLOOKUP($B61, UGA!$B$21:$F$66, 3, 0)</f>
        <v>19337.477247417824</v>
      </c>
      <c r="I61" s="18">
        <f>VLOOKUP($B61, MLI!$B$21:$F$65, 4, 0)+VLOOKUP($B61, NER!$B$21:$F$63, 4, 0)+VLOOKUP($B61, RWA!$B$21:$F$66, 4, 0)+VLOOKUP($B61, UGA!$B$21:$F$65, 4, 0)</f>
        <v>56329.633399852988</v>
      </c>
      <c r="J61" s="18">
        <f>VLOOKUP($B61, MLI!$B$21:$F$65, 5, 0)+VLOOKUP($B61, NER!$B$21:$F$63, 5, 0)+VLOOKUP($B61, RWA!$B$21:$F$66, 5, 0)+VLOOKUP($B61, UGA!$B$21:$F$65, 5, 0)</f>
        <v>17254.290500664254</v>
      </c>
    </row>
    <row r="62" spans="1:11" s="31" customFormat="1">
      <c r="A62" s="15"/>
      <c r="B62" s="28"/>
      <c r="C62" s="29"/>
      <c r="D62" s="30"/>
      <c r="E62" s="30"/>
      <c r="F62" s="30"/>
      <c r="G62" s="30"/>
      <c r="H62" s="30"/>
      <c r="I62" s="30"/>
      <c r="J62" s="30"/>
    </row>
    <row r="63" spans="1:11" s="19" customFormat="1" outlineLevel="1">
      <c r="A63" s="15"/>
      <c r="B63" s="16" t="s">
        <v>80</v>
      </c>
      <c r="C63" s="17" t="s">
        <v>81</v>
      </c>
      <c r="D63" s="18">
        <f>+MLI!D62+NER!D62+RWA!D62+UGA!D62</f>
        <v>240633.40813116432</v>
      </c>
      <c r="E63" s="18">
        <f>VLOOKUP($B63, MLI!$B$21:$F$66, 3, 0)</f>
        <v>59949.995775683463</v>
      </c>
      <c r="F63" s="18">
        <f>VLOOKUP($B63, NER!$B$21:$F$66, 3, 0)</f>
        <v>59950</v>
      </c>
      <c r="G63" s="18">
        <f>VLOOKUP($B63, RWA!$B$21:$F$66, 3, 0)</f>
        <v>59949.999797626821</v>
      </c>
      <c r="H63" s="18">
        <f>VLOOKUP($B63, UGA!$B$21:$F$66, 3, 0)</f>
        <v>60783.412557854026</v>
      </c>
      <c r="I63" s="18">
        <f>VLOOKUP($B63, MLI!$B$21:$F$65, 4, 0)+VLOOKUP($B63, NER!$B$21:$F$63, 4, 0)+VLOOKUP($B63, RWA!$B$21:$F$66, 4, 0)+VLOOKUP($B63, UGA!$B$21:$F$65, 4, 0)</f>
        <v>53089.79</v>
      </c>
      <c r="J63" s="18">
        <f>VLOOKUP($B63, MLI!$B$21:$F$65, 5, 0)+VLOOKUP($B63, NER!$B$21:$F$63, 5, 0)+VLOOKUP($B63, RWA!$B$21:$F$66, 5, 0)+VLOOKUP($B63, UGA!$B$21:$F$65, 5, 0)</f>
        <v>187543.62235548085</v>
      </c>
    </row>
    <row r="64" spans="1:11" s="31" customFormat="1">
      <c r="A64" s="15"/>
      <c r="B64" s="28"/>
      <c r="C64" s="29"/>
      <c r="D64" s="30"/>
      <c r="E64" s="30"/>
      <c r="F64" s="30"/>
      <c r="G64" s="30"/>
      <c r="H64" s="30"/>
      <c r="I64" s="30"/>
      <c r="J64" s="30"/>
    </row>
    <row r="65" spans="1:10" s="19" customFormat="1" outlineLevel="1">
      <c r="A65" s="15"/>
      <c r="B65" s="16" t="s">
        <v>82</v>
      </c>
      <c r="C65" s="17" t="s">
        <v>83</v>
      </c>
      <c r="D65" s="18">
        <f>+MLI!D64+NER!D64+RWA!D64+UGA!D64</f>
        <v>249715.63978526983</v>
      </c>
      <c r="E65" s="18">
        <f>VLOOKUP($B65, MLI!$B$21:$F$66, 3, 0)</f>
        <v>62428.909834275742</v>
      </c>
      <c r="F65" s="18">
        <f>VLOOKUP($B65, NER!$B$21:$F$66, 3, 0)</f>
        <v>62428.910074302359</v>
      </c>
      <c r="G65" s="18">
        <f>VLOOKUP($B65, RWA!$B$21:$F$66, 3, 0)</f>
        <v>62428.91015607561</v>
      </c>
      <c r="H65" s="18">
        <f>VLOOKUP($B65, UGA!$B$21:$F$66, 3, 0)</f>
        <v>62428.909720616117</v>
      </c>
      <c r="I65" s="18">
        <f>VLOOKUP($B65,MLI!$B$21:$F$65,4,FALSE)+VLOOKUP($B65,NER!$B$21:$F$65,4,FALSE)+VLOOKUP($B65,RWA!$B$21:$F$65,4,FALSE)+VLOOKUP($B65,UGA!$B$21:$F$65,4,FALSE)</f>
        <v>123514.22532509748</v>
      </c>
      <c r="J65" s="18">
        <f>VLOOKUP($B65,MLI!$B$21:$F$65,5,FALSE)+VLOOKUP($B65,NER!$B$21:$F$65,5,FALSE)+VLOOKUP($B65,RWA!$B$21:$F$65,5,FALSE)+VLOOKUP($B65,UGA!$B$21:$F$65,5,FALSE)</f>
        <v>126357.60557662729</v>
      </c>
    </row>
    <row r="66" spans="1:10" s="11" customFormat="1" ht="34.5" customHeight="1">
      <c r="B66" s="12"/>
      <c r="C66" s="13" t="s">
        <v>84</v>
      </c>
      <c r="D66" s="14">
        <f t="shared" ref="D66:J66" si="13">SUM(D51,D39,D29,D24,D65,D47)</f>
        <v>4789999.9995174492</v>
      </c>
      <c r="E66" s="14">
        <f t="shared" si="13"/>
        <v>1197499.9977301983</v>
      </c>
      <c r="F66" s="14">
        <f t="shared" si="13"/>
        <v>1197500.0023343451</v>
      </c>
      <c r="G66" s="14">
        <f t="shared" si="13"/>
        <v>1197500.0039029047</v>
      </c>
      <c r="H66" s="14">
        <f t="shared" si="13"/>
        <v>1197499.9955500001</v>
      </c>
      <c r="I66" s="14">
        <f t="shared" si="13"/>
        <v>2582175.4389295452</v>
      </c>
      <c r="J66" s="14">
        <f t="shared" si="13"/>
        <v>2213668.2655337602</v>
      </c>
    </row>
    <row r="67" spans="1:10">
      <c r="D67" s="33"/>
      <c r="E67" s="33"/>
      <c r="F67" s="33"/>
      <c r="G67" s="33"/>
      <c r="H67" s="33"/>
      <c r="I67" s="33"/>
      <c r="J67" s="33"/>
    </row>
    <row r="68" spans="1:10">
      <c r="D68" s="33"/>
      <c r="E68" s="33"/>
      <c r="F68" s="33"/>
      <c r="G68" s="37"/>
      <c r="H68" s="33"/>
      <c r="I68" s="33"/>
      <c r="J68" s="33"/>
    </row>
    <row r="69" spans="1:10">
      <c r="D69" s="34"/>
    </row>
    <row r="70" spans="1:10">
      <c r="D70" s="33"/>
      <c r="E70" s="33"/>
      <c r="F70" s="33"/>
      <c r="G70" s="33"/>
      <c r="H70" s="33"/>
      <c r="I70" s="33"/>
      <c r="J70" s="33"/>
    </row>
    <row r="71" spans="1:10">
      <c r="D71" s="33"/>
      <c r="E71" s="33"/>
      <c r="F71" s="33"/>
      <c r="G71" s="33"/>
      <c r="H71" s="33"/>
      <c r="I71" s="33"/>
      <c r="J71" s="33"/>
    </row>
    <row r="72" spans="1:10" ht="15.6">
      <c r="C72" s="13" t="s">
        <v>85</v>
      </c>
      <c r="D72" s="18">
        <f>+MLI!D65</f>
        <v>1197499.9977301983</v>
      </c>
      <c r="E72" s="40"/>
      <c r="F72" s="33"/>
      <c r="G72" s="33"/>
      <c r="H72" s="33"/>
      <c r="I72" s="33"/>
      <c r="J72" s="33"/>
    </row>
    <row r="73" spans="1:10" ht="14.4" hidden="1" customHeight="1">
      <c r="C73" s="13"/>
      <c r="D73" s="18"/>
      <c r="E73" s="40"/>
      <c r="F73" s="33"/>
      <c r="G73" s="33"/>
      <c r="H73" s="33"/>
      <c r="I73" s="33"/>
      <c r="J73" s="33"/>
    </row>
    <row r="74" spans="1:10" ht="14.4" hidden="1" customHeight="1">
      <c r="C74" s="13"/>
      <c r="D74" s="18"/>
      <c r="E74" s="40"/>
      <c r="F74" s="33"/>
      <c r="G74" s="33"/>
      <c r="H74" s="33"/>
      <c r="I74" s="33"/>
      <c r="J74" s="33"/>
    </row>
    <row r="75" spans="1:10" ht="12.9" hidden="1" customHeight="1">
      <c r="C75" s="13"/>
      <c r="D75" s="18"/>
      <c r="E75" s="40"/>
      <c r="F75" s="33"/>
      <c r="G75" s="33"/>
      <c r="H75" s="33"/>
      <c r="I75" s="33"/>
      <c r="J75" s="33"/>
    </row>
    <row r="76" spans="1:10" ht="15.6">
      <c r="C76" s="13" t="s">
        <v>86</v>
      </c>
      <c r="D76" s="18">
        <f>+NER!D65</f>
        <v>1197500.0023343451</v>
      </c>
      <c r="E76" s="40"/>
      <c r="F76" s="33"/>
      <c r="G76" s="33"/>
      <c r="H76" s="33"/>
      <c r="I76" s="33"/>
      <c r="J76" s="33"/>
    </row>
    <row r="77" spans="1:10" ht="15.6">
      <c r="C77" s="13" t="s">
        <v>87</v>
      </c>
      <c r="D77" s="18">
        <f>+RWA!D65</f>
        <v>1197500.0039029049</v>
      </c>
      <c r="E77" s="40"/>
      <c r="F77" s="33"/>
      <c r="G77" s="33"/>
      <c r="H77" s="33"/>
      <c r="I77" s="33"/>
      <c r="J77" s="33"/>
    </row>
    <row r="78" spans="1:10" ht="15.6">
      <c r="C78" s="13" t="s">
        <v>88</v>
      </c>
      <c r="D78" s="18">
        <f>+UGA!D65</f>
        <v>1197499.9955500001</v>
      </c>
      <c r="E78" s="40"/>
      <c r="F78" s="33"/>
      <c r="G78" s="33"/>
      <c r="H78" s="33"/>
      <c r="I78" s="33"/>
      <c r="J78" s="33"/>
    </row>
    <row r="79" spans="1:10" ht="15.6" customHeight="1">
      <c r="D79" s="33"/>
      <c r="E79" s="40"/>
      <c r="F79" s="33"/>
      <c r="G79" s="33"/>
      <c r="H79" s="33"/>
      <c r="I79" s="33"/>
      <c r="J79" s="33"/>
    </row>
    <row r="80" spans="1:10">
      <c r="D80" s="33"/>
      <c r="E80" s="33"/>
      <c r="F80" s="33"/>
      <c r="G80" s="33"/>
      <c r="H80" s="33"/>
      <c r="I80" s="33"/>
      <c r="J80" s="33"/>
    </row>
    <row r="81" spans="3:11" ht="15">
      <c r="C81" s="39"/>
      <c r="D81" s="33"/>
      <c r="E81" s="33"/>
      <c r="F81" s="33"/>
      <c r="G81" s="33"/>
      <c r="H81" s="33"/>
      <c r="I81" s="33"/>
      <c r="J81" s="33"/>
    </row>
    <row r="82" spans="3:11">
      <c r="D82" s="33"/>
      <c r="E82" s="33"/>
      <c r="F82" s="33"/>
      <c r="G82" s="33"/>
      <c r="H82" s="33"/>
      <c r="I82" s="33"/>
      <c r="J82" s="33"/>
    </row>
    <row r="83" spans="3:11">
      <c r="D83" s="33"/>
      <c r="E83" s="33"/>
      <c r="F83" s="33"/>
      <c r="G83" s="33"/>
      <c r="H83" s="33"/>
      <c r="I83" s="33"/>
      <c r="J83" s="33"/>
    </row>
    <row r="84" spans="3:11">
      <c r="D84" s="33"/>
      <c r="E84" s="33"/>
      <c r="F84" s="33"/>
      <c r="G84" s="33"/>
      <c r="H84" s="33"/>
      <c r="I84" s="33"/>
      <c r="J84" s="33"/>
    </row>
    <row r="85" spans="3:11">
      <c r="D85" s="33"/>
      <c r="E85" s="33"/>
      <c r="F85" s="33"/>
      <c r="G85" s="33"/>
      <c r="H85" s="33"/>
      <c r="I85" s="33"/>
      <c r="J85" s="33"/>
    </row>
    <row r="86" spans="3:11">
      <c r="D86" s="33"/>
      <c r="E86" s="33"/>
      <c r="F86" s="33"/>
      <c r="G86" s="33"/>
      <c r="H86" s="33"/>
      <c r="I86" s="33"/>
      <c r="J86" s="33"/>
    </row>
    <row r="87" spans="3:11">
      <c r="D87" s="33"/>
      <c r="E87" s="33"/>
      <c r="F87" s="33"/>
      <c r="G87" s="33"/>
      <c r="H87" s="33"/>
      <c r="I87" s="33"/>
      <c r="J87" s="33"/>
    </row>
    <row r="88" spans="3:11">
      <c r="D88" s="33"/>
      <c r="E88" s="33"/>
      <c r="F88" s="33"/>
      <c r="G88" s="33"/>
      <c r="H88" s="33"/>
      <c r="I88" s="33"/>
      <c r="J88" s="33"/>
    </row>
    <row r="89" spans="3:11">
      <c r="D89" s="33"/>
      <c r="E89" s="33"/>
      <c r="F89" s="33"/>
      <c r="G89" s="33"/>
      <c r="H89" s="33"/>
      <c r="I89" s="33"/>
      <c r="J89" s="33"/>
    </row>
    <row r="90" spans="3:11">
      <c r="D90" s="33"/>
      <c r="E90" s="33"/>
      <c r="F90" s="33"/>
      <c r="G90" s="33"/>
      <c r="H90" s="33"/>
      <c r="I90" s="33"/>
      <c r="J90" s="33"/>
    </row>
    <row r="91" spans="3:11">
      <c r="D91" s="33"/>
      <c r="E91" s="33"/>
      <c r="F91" s="33"/>
      <c r="G91" s="33"/>
      <c r="H91" s="33"/>
      <c r="I91" s="33"/>
      <c r="J91" s="33"/>
    </row>
    <row r="92" spans="3:11" ht="15" customHeight="1">
      <c r="D92" s="33"/>
      <c r="E92" s="33"/>
      <c r="F92" s="33"/>
      <c r="G92" s="33"/>
      <c r="H92" s="33"/>
      <c r="I92" s="33"/>
      <c r="J92" s="33"/>
    </row>
    <row r="93" spans="3:11" ht="15" customHeight="1">
      <c r="D93" s="33"/>
      <c r="E93" s="33"/>
      <c r="F93" s="33"/>
      <c r="G93" s="33"/>
      <c r="H93" s="33"/>
      <c r="I93" s="33"/>
      <c r="J93" s="33"/>
    </row>
    <row r="94" spans="3:11" ht="15" customHeight="1">
      <c r="D94" s="33"/>
      <c r="E94" s="33"/>
      <c r="F94" s="33"/>
      <c r="G94" s="33"/>
      <c r="H94" s="33"/>
      <c r="I94" s="33"/>
      <c r="J94" s="33"/>
    </row>
    <row r="95" spans="3:11" ht="15" customHeight="1">
      <c r="D95" s="33"/>
      <c r="E95" s="33"/>
      <c r="F95" s="33"/>
      <c r="G95" s="33"/>
      <c r="H95" s="33"/>
      <c r="I95" s="33"/>
      <c r="J95" s="33"/>
      <c r="K95" s="36"/>
    </row>
    <row r="96" spans="3:11" ht="15" customHeight="1">
      <c r="D96" s="33"/>
      <c r="E96" s="33"/>
      <c r="F96" s="33"/>
      <c r="G96" s="33"/>
      <c r="H96" s="33"/>
      <c r="I96" s="33"/>
      <c r="J96" s="33"/>
    </row>
    <row r="97" spans="4:11" ht="15" customHeight="1">
      <c r="D97" s="33"/>
      <c r="E97" s="33"/>
      <c r="F97" s="33"/>
      <c r="G97" s="33"/>
      <c r="H97" s="33"/>
      <c r="I97" s="33"/>
      <c r="J97" s="33"/>
    </row>
    <row r="98" spans="4:11" ht="15" customHeight="1">
      <c r="D98" s="33"/>
      <c r="E98" s="33"/>
      <c r="F98" s="33"/>
      <c r="G98" s="33"/>
      <c r="H98" s="33"/>
      <c r="I98" s="33"/>
      <c r="J98" s="33"/>
    </row>
    <row r="99" spans="4:11" ht="15" customHeight="1">
      <c r="D99" s="33"/>
      <c r="E99" s="33"/>
      <c r="F99" s="33"/>
      <c r="G99" s="33"/>
      <c r="H99" s="33"/>
      <c r="I99" s="33"/>
      <c r="J99" s="33"/>
    </row>
    <row r="100" spans="4:11" ht="38.25" customHeight="1">
      <c r="D100" s="33"/>
      <c r="E100" s="33"/>
      <c r="F100" s="33"/>
      <c r="G100" s="33"/>
      <c r="H100" s="33"/>
      <c r="I100" s="33"/>
      <c r="J100" s="33"/>
      <c r="K100" s="33" t="s">
        <v>89</v>
      </c>
    </row>
    <row r="101" spans="4:11" ht="15" customHeight="1">
      <c r="D101" s="33"/>
      <c r="E101" s="33"/>
      <c r="F101" s="33"/>
      <c r="G101" s="33"/>
      <c r="H101" s="33"/>
      <c r="I101" s="33"/>
      <c r="J101" s="33"/>
    </row>
    <row r="102" spans="4:11">
      <c r="D102" s="33"/>
      <c r="E102" s="33"/>
      <c r="F102" s="33"/>
      <c r="G102" s="33"/>
      <c r="H102" s="33"/>
      <c r="I102" s="33"/>
      <c r="J102" s="33"/>
    </row>
    <row r="103" spans="4:11">
      <c r="D103" s="33"/>
      <c r="E103" s="33"/>
      <c r="F103" s="33"/>
      <c r="G103" s="33"/>
      <c r="H103" s="33"/>
      <c r="I103" s="33"/>
      <c r="J103" s="33"/>
    </row>
    <row r="104" spans="4:11">
      <c r="D104" s="33"/>
      <c r="E104" s="33"/>
      <c r="F104" s="33"/>
      <c r="G104" s="33"/>
      <c r="H104" s="33"/>
      <c r="I104" s="33"/>
      <c r="J104" s="33"/>
    </row>
    <row r="105" spans="4:11">
      <c r="D105" s="33"/>
      <c r="E105" s="33"/>
      <c r="F105" s="33"/>
      <c r="G105" s="33"/>
      <c r="H105" s="33"/>
      <c r="I105" s="33"/>
      <c r="J105" s="33"/>
    </row>
    <row r="106" spans="4:11" ht="39" customHeight="1">
      <c r="D106" s="33"/>
      <c r="E106" s="33"/>
      <c r="F106" s="33"/>
      <c r="G106" s="33"/>
      <c r="H106" s="33"/>
      <c r="I106" s="33"/>
      <c r="J106" s="33"/>
    </row>
    <row r="107" spans="4:11">
      <c r="D107" s="33"/>
      <c r="E107" s="33"/>
      <c r="F107" s="33"/>
      <c r="G107" s="33"/>
      <c r="H107" s="33"/>
      <c r="I107" s="33"/>
      <c r="J107" s="33"/>
    </row>
    <row r="108" spans="4:11">
      <c r="D108" s="33"/>
      <c r="E108" s="33"/>
      <c r="F108" s="33"/>
      <c r="G108" s="33"/>
      <c r="H108" s="33"/>
      <c r="I108" s="33"/>
      <c r="J108" s="33"/>
    </row>
    <row r="109" spans="4:11">
      <c r="D109" s="33"/>
      <c r="E109" s="33"/>
      <c r="F109" s="33"/>
      <c r="G109" s="33"/>
      <c r="H109" s="33"/>
      <c r="I109" s="33"/>
      <c r="J109" s="33"/>
    </row>
    <row r="110" spans="4:11">
      <c r="D110" s="33"/>
      <c r="E110" s="33"/>
      <c r="F110" s="33"/>
      <c r="G110" s="33"/>
      <c r="H110" s="33"/>
      <c r="I110" s="33"/>
      <c r="J110" s="33"/>
    </row>
    <row r="111" spans="4:11">
      <c r="D111" s="33"/>
      <c r="E111" s="33"/>
      <c r="F111" s="33"/>
      <c r="G111" s="33"/>
      <c r="H111" s="33"/>
      <c r="I111" s="33"/>
      <c r="J111" s="33"/>
    </row>
    <row r="112" spans="4:11">
      <c r="D112" s="33"/>
      <c r="E112" s="33"/>
      <c r="F112" s="33"/>
      <c r="G112" s="33"/>
      <c r="H112" s="33"/>
      <c r="I112" s="33"/>
      <c r="J112" s="33"/>
    </row>
    <row r="113" spans="4:10">
      <c r="D113" s="33"/>
      <c r="E113" s="33"/>
      <c r="F113" s="33"/>
      <c r="G113" s="33"/>
      <c r="H113" s="33"/>
      <c r="I113" s="33"/>
      <c r="J113" s="33"/>
    </row>
    <row r="114" spans="4:10">
      <c r="D114" s="33"/>
      <c r="E114" s="33"/>
      <c r="F114" s="33"/>
      <c r="G114" s="33"/>
      <c r="H114" s="33"/>
      <c r="I114" s="33"/>
      <c r="J114" s="33"/>
    </row>
    <row r="115" spans="4:10">
      <c r="D115" s="33"/>
      <c r="E115" s="33"/>
      <c r="F115" s="33"/>
      <c r="G115" s="33"/>
      <c r="H115" s="33"/>
      <c r="I115" s="33"/>
      <c r="J115" s="33"/>
    </row>
    <row r="116" spans="4:10">
      <c r="D116" s="33"/>
      <c r="E116" s="33"/>
      <c r="F116" s="33"/>
      <c r="G116" s="33"/>
      <c r="H116" s="33"/>
      <c r="I116" s="33"/>
      <c r="J116" s="33"/>
    </row>
    <row r="117" spans="4:10">
      <c r="D117" s="33"/>
      <c r="E117" s="33"/>
      <c r="F117" s="33"/>
      <c r="G117" s="33"/>
      <c r="H117" s="33"/>
      <c r="I117" s="33"/>
      <c r="J117" s="33"/>
    </row>
    <row r="118" spans="4:10">
      <c r="D118" s="33"/>
      <c r="E118" s="33"/>
      <c r="F118" s="33"/>
      <c r="G118" s="33"/>
      <c r="H118" s="33"/>
      <c r="I118" s="33"/>
      <c r="J118" s="33"/>
    </row>
    <row r="119" spans="4:10">
      <c r="D119" s="33"/>
      <c r="E119" s="33"/>
      <c r="F119" s="33"/>
      <c r="G119" s="33"/>
      <c r="H119" s="33"/>
      <c r="I119" s="33"/>
      <c r="J119" s="33"/>
    </row>
    <row r="120" spans="4:10">
      <c r="D120" s="33"/>
      <c r="E120" s="33"/>
      <c r="F120" s="33"/>
      <c r="G120" s="33"/>
      <c r="H120" s="33"/>
      <c r="I120" s="33"/>
      <c r="J120" s="33"/>
    </row>
    <row r="121" spans="4:10">
      <c r="D121" s="33"/>
      <c r="E121" s="33"/>
      <c r="F121" s="33"/>
      <c r="G121" s="33"/>
      <c r="H121" s="33"/>
      <c r="I121" s="33"/>
      <c r="J121" s="33"/>
    </row>
    <row r="122" spans="4:10">
      <c r="D122" s="33"/>
      <c r="E122" s="33"/>
      <c r="F122" s="33"/>
      <c r="G122" s="33"/>
      <c r="H122" s="33"/>
      <c r="I122" s="33"/>
      <c r="J122" s="33"/>
    </row>
    <row r="123" spans="4:10">
      <c r="D123" s="33"/>
      <c r="E123" s="33"/>
      <c r="F123" s="33"/>
      <c r="G123" s="33"/>
      <c r="H123" s="33"/>
      <c r="I123" s="33"/>
      <c r="J123" s="33"/>
    </row>
    <row r="124" spans="4:10">
      <c r="D124" s="33"/>
      <c r="E124" s="33"/>
      <c r="F124" s="33"/>
      <c r="G124" s="33"/>
      <c r="H124" s="33"/>
      <c r="I124" s="33"/>
      <c r="J124" s="33"/>
    </row>
    <row r="125" spans="4:10">
      <c r="D125" s="33"/>
      <c r="E125" s="33"/>
      <c r="F125" s="33"/>
      <c r="G125" s="33"/>
      <c r="H125" s="33"/>
      <c r="I125" s="33"/>
      <c r="J125" s="33"/>
    </row>
    <row r="126" spans="4:10">
      <c r="D126" s="33"/>
      <c r="E126" s="33"/>
      <c r="F126" s="33"/>
      <c r="G126" s="33"/>
      <c r="H126" s="33"/>
      <c r="I126" s="33"/>
      <c r="J126" s="33"/>
    </row>
    <row r="127" spans="4:10">
      <c r="D127" s="33"/>
      <c r="E127" s="33"/>
      <c r="F127" s="33"/>
      <c r="G127" s="33"/>
      <c r="H127" s="33"/>
      <c r="I127" s="33"/>
      <c r="J127" s="33"/>
    </row>
    <row r="128" spans="4:10">
      <c r="D128" s="33"/>
      <c r="E128" s="33"/>
      <c r="F128" s="33"/>
      <c r="G128" s="33"/>
      <c r="H128" s="33"/>
      <c r="I128" s="33"/>
      <c r="J128" s="33"/>
    </row>
    <row r="129" spans="4:10">
      <c r="D129" s="33"/>
      <c r="E129" s="33"/>
      <c r="F129" s="33"/>
      <c r="G129" s="33"/>
      <c r="H129" s="33"/>
      <c r="I129" s="33"/>
      <c r="J129" s="33"/>
    </row>
    <row r="130" spans="4:10">
      <c r="D130" s="33"/>
      <c r="E130" s="33"/>
      <c r="F130" s="33"/>
      <c r="G130" s="33"/>
      <c r="H130" s="33"/>
      <c r="I130" s="33"/>
      <c r="J130" s="33"/>
    </row>
    <row r="131" spans="4:10">
      <c r="D131" s="33"/>
      <c r="E131" s="33"/>
      <c r="F131" s="33"/>
      <c r="G131" s="33"/>
      <c r="H131" s="33"/>
      <c r="I131" s="33"/>
      <c r="J131" s="33"/>
    </row>
    <row r="132" spans="4:10">
      <c r="D132" s="33"/>
      <c r="E132" s="33"/>
      <c r="F132" s="33"/>
      <c r="G132" s="33"/>
      <c r="H132" s="33"/>
      <c r="I132" s="33"/>
      <c r="J132" s="33"/>
    </row>
    <row r="133" spans="4:10">
      <c r="D133" s="33"/>
      <c r="E133" s="33"/>
      <c r="F133" s="33"/>
      <c r="G133" s="33"/>
      <c r="H133" s="33"/>
      <c r="I133" s="33"/>
      <c r="J133" s="33"/>
    </row>
  </sheetData>
  <mergeCells count="10">
    <mergeCell ref="E16:I16"/>
    <mergeCell ref="J22:J23"/>
    <mergeCell ref="B22:B23"/>
    <mergeCell ref="C22:C23"/>
    <mergeCell ref="D22:D23"/>
    <mergeCell ref="I22:I23"/>
    <mergeCell ref="H22:H23"/>
    <mergeCell ref="G22:G23"/>
    <mergeCell ref="F22:F23"/>
    <mergeCell ref="E22:E23"/>
  </mergeCells>
  <conditionalFormatting sqref="C81">
    <cfRule type="containsText" dxfId="0" priority="1" operator="containsText" text="OK">
      <formula>NOT(ISERROR(SEARCH("OK",C81)))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91A913-9BBC-43B6-BBF1-DCB6C1C89628}">
  <dimension ref="B2:H27"/>
  <sheetViews>
    <sheetView topLeftCell="A3" workbookViewId="0">
      <selection activeCell="C4" sqref="C4"/>
    </sheetView>
  </sheetViews>
  <sheetFormatPr defaultColWidth="8.88671875" defaultRowHeight="14.4"/>
  <cols>
    <col min="1" max="1" width="8.88671875" style="105"/>
    <col min="2" max="2" width="13.109375" style="105" customWidth="1"/>
    <col min="3" max="3" width="74.5546875" style="106" customWidth="1"/>
    <col min="4" max="5" width="15.5546875" style="105" customWidth="1"/>
    <col min="6" max="6" width="15.6640625" style="105" customWidth="1"/>
    <col min="7" max="7" width="15.109375" style="105" customWidth="1"/>
    <col min="8" max="8" width="15.44140625" style="105" customWidth="1"/>
    <col min="9" max="16384" width="8.88671875" style="105"/>
  </cols>
  <sheetData>
    <row r="2" spans="2:8" s="105" customFormat="1" ht="57" customHeight="1">
      <c r="C2" s="126" t="s">
        <v>141</v>
      </c>
      <c r="D2" s="125"/>
      <c r="E2" s="125"/>
      <c r="F2" s="125"/>
      <c r="G2" s="125"/>
      <c r="H2" s="125"/>
    </row>
    <row r="6" spans="2:8" s="105" customFormat="1" ht="27.6" customHeight="1" thickBot="1">
      <c r="B6" s="123" t="s">
        <v>7</v>
      </c>
      <c r="C6" s="124" t="s">
        <v>140</v>
      </c>
      <c r="D6" s="123" t="s">
        <v>139</v>
      </c>
      <c r="E6" s="123" t="s">
        <v>9</v>
      </c>
      <c r="F6" s="123" t="s">
        <v>10</v>
      </c>
      <c r="G6" s="123" t="s">
        <v>12</v>
      </c>
      <c r="H6" s="123" t="s">
        <v>11</v>
      </c>
    </row>
    <row r="7" spans="2:8" s="105" customFormat="1">
      <c r="B7" s="122" t="s">
        <v>138</v>
      </c>
      <c r="C7" s="118" t="s">
        <v>137</v>
      </c>
      <c r="D7" s="121">
        <f>SUM(E7:H7)</f>
        <v>0</v>
      </c>
      <c r="E7" s="121">
        <f>SUMIF([1]MLI!$B:$B, 'Services to Beneficiaries'!$B7, [1]MLI!$L:$L)</f>
        <v>0</v>
      </c>
      <c r="F7" s="121">
        <f>SUMIF([1]NER!$B:$B, 'Services to Beneficiaries'!$B7, [1]NER!$L:$L)</f>
        <v>0</v>
      </c>
      <c r="G7" s="121">
        <f>SUMIF([1]UGA!$B:$B, 'Services to Beneficiaries'!$B7, [1]UGA!$L:$L)</f>
        <v>0</v>
      </c>
      <c r="H7" s="120">
        <f>SUMIF([1]RWA!$B:$B, 'Services to Beneficiaries'!$B7, [1]RWA!$L:$L)</f>
        <v>0</v>
      </c>
    </row>
    <row r="8" spans="2:8" s="105" customFormat="1">
      <c r="B8" s="119" t="s">
        <v>136</v>
      </c>
      <c r="C8" s="118" t="s">
        <v>135</v>
      </c>
      <c r="D8" s="117">
        <f>SUM(E8:H8)</f>
        <v>0</v>
      </c>
      <c r="E8" s="117">
        <f>SUMIF([1]MLI!$B:$B, 'Services to Beneficiaries'!$B8, [1]MLI!$L:$L)</f>
        <v>0</v>
      </c>
      <c r="F8" s="117">
        <f>SUMIF([1]NER!$B:$B, 'Services to Beneficiaries'!$B8, [1]NER!$L:$L)</f>
        <v>0</v>
      </c>
      <c r="G8" s="117">
        <f>SUMIF([1]UGA!$B:$B, 'Services to Beneficiaries'!$B8, [1]UGA!$L:$L)</f>
        <v>0</v>
      </c>
      <c r="H8" s="116">
        <f>SUMIF([1]RWA!$B:$B, 'Services to Beneficiaries'!$B8, [1]RWA!$L:$L)</f>
        <v>0</v>
      </c>
    </row>
    <row r="9" spans="2:8" s="105" customFormat="1">
      <c r="B9" s="119" t="s">
        <v>134</v>
      </c>
      <c r="C9" s="118" t="s">
        <v>133</v>
      </c>
      <c r="D9" s="117">
        <f>SUM(E9:H9)</f>
        <v>0</v>
      </c>
      <c r="E9" s="117">
        <f>SUMIF([1]MLI!$B:$B, 'Services to Beneficiaries'!$B9, [1]MLI!$L:$L)</f>
        <v>0</v>
      </c>
      <c r="F9" s="117">
        <f>SUMIF([1]NER!$B:$B, 'Services to Beneficiaries'!$B9, [1]NER!$L:$L)</f>
        <v>0</v>
      </c>
      <c r="G9" s="117">
        <f>SUMIF([1]UGA!$B:$B, 'Services to Beneficiaries'!$B9, [1]UGA!$L:$L)</f>
        <v>0</v>
      </c>
      <c r="H9" s="116">
        <f>SUMIF([1]RWA!$B:$B, 'Services to Beneficiaries'!$B9, [1]RWA!$L:$L)</f>
        <v>0</v>
      </c>
    </row>
    <row r="10" spans="2:8" s="105" customFormat="1">
      <c r="B10" s="119" t="s">
        <v>132</v>
      </c>
      <c r="C10" s="118" t="s">
        <v>131</v>
      </c>
      <c r="D10" s="117">
        <f>SUM(E10:H10)</f>
        <v>1687977.8275334991</v>
      </c>
      <c r="E10" s="117">
        <f>SUMIF([1]MLI!$B:$B, 'Services to Beneficiaries'!$B10, [1]MLI!$L:$L)</f>
        <v>362885.98185551795</v>
      </c>
      <c r="F10" s="117">
        <f>SUMIF([1]NER!$B:$B, 'Services to Beneficiaries'!$B10, [1]NER!$L:$L)</f>
        <v>366394.99540366215</v>
      </c>
      <c r="G10" s="117">
        <f>SUMIF([1]UGA!$B:$B, 'Services to Beneficiaries'!$B10, [1]UGA!$L:$L)</f>
        <v>330809.02858449164</v>
      </c>
      <c r="H10" s="116">
        <f>SUMIF([1]RWA!$B:$B, 'Services to Beneficiaries'!$B10, [1]RWA!$L:$L)</f>
        <v>627887.82168982737</v>
      </c>
    </row>
    <row r="11" spans="2:8" s="105" customFormat="1">
      <c r="B11" s="119" t="s">
        <v>130</v>
      </c>
      <c r="C11" s="118" t="s">
        <v>129</v>
      </c>
      <c r="D11" s="117">
        <f>SUM(E11:H11)</f>
        <v>0</v>
      </c>
      <c r="E11" s="117">
        <f>SUMIF([1]MLI!$B:$B, 'Services to Beneficiaries'!$B11, [1]MLI!$L:$L)</f>
        <v>0</v>
      </c>
      <c r="F11" s="117">
        <f>SUMIF([1]NER!$B:$B, 'Services to Beneficiaries'!$B11, [1]NER!$L:$L)</f>
        <v>0</v>
      </c>
      <c r="G11" s="117">
        <f>SUMIF([1]UGA!$B:$B, 'Services to Beneficiaries'!$B11, [1]UGA!$L:$L)</f>
        <v>0</v>
      </c>
      <c r="H11" s="116">
        <f>SUMIF([1]RWA!$B:$B, 'Services to Beneficiaries'!$B11, [1]RWA!$L:$L)</f>
        <v>0</v>
      </c>
    </row>
    <row r="12" spans="2:8" s="105" customFormat="1" ht="33" customHeight="1">
      <c r="B12" s="119" t="s">
        <v>128</v>
      </c>
      <c r="C12" s="118" t="s">
        <v>127</v>
      </c>
      <c r="D12" s="117">
        <f>SUM(E12:H12)</f>
        <v>0</v>
      </c>
      <c r="E12" s="117">
        <f>SUMIF([1]MLI!$B:$B, 'Services to Beneficiaries'!$B12, [1]MLI!$L:$L)</f>
        <v>0</v>
      </c>
      <c r="F12" s="117">
        <f>SUMIF([1]NER!$B:$B, 'Services to Beneficiaries'!$B12, [1]NER!$L:$L)</f>
        <v>0</v>
      </c>
      <c r="G12" s="117">
        <f>SUMIF([1]UGA!$B:$B, 'Services to Beneficiaries'!$B12, [1]UGA!$L:$L)</f>
        <v>0</v>
      </c>
      <c r="H12" s="116">
        <f>SUMIF([1]RWA!$B:$B, 'Services to Beneficiaries'!$B12, [1]RWA!$L:$L)</f>
        <v>0</v>
      </c>
    </row>
    <row r="13" spans="2:8" s="105" customFormat="1" ht="28.8">
      <c r="B13" s="119" t="s">
        <v>126</v>
      </c>
      <c r="C13" s="118" t="s">
        <v>125</v>
      </c>
      <c r="D13" s="117">
        <f>SUM(E13:H13)</f>
        <v>249437.86275096043</v>
      </c>
      <c r="E13" s="117">
        <f>SUMIF([1]MLI!$B:$B, 'Services to Beneficiaries'!$B13, [1]MLI!$L:$L)</f>
        <v>15427.84054442593</v>
      </c>
      <c r="F13" s="117">
        <f>SUMIF([1]NER!$B:$B, 'Services to Beneficiaries'!$B13, [1]NER!$L:$L)</f>
        <v>69086.84563164963</v>
      </c>
      <c r="G13" s="117">
        <f>SUMIF([1]UGA!$B:$B, 'Services to Beneficiaries'!$B13, [1]UGA!$L:$L)</f>
        <v>158764.9966824695</v>
      </c>
      <c r="H13" s="116">
        <f>SUMIF([1]RWA!$B:$B, 'Services to Beneficiaries'!$B13, [1]RWA!$L:$L)</f>
        <v>6158.1798924153973</v>
      </c>
    </row>
    <row r="14" spans="2:8" s="105" customFormat="1" ht="28.5" customHeight="1">
      <c r="B14" s="119" t="s">
        <v>124</v>
      </c>
      <c r="C14" s="118" t="s">
        <v>123</v>
      </c>
      <c r="D14" s="117">
        <f>SUM(E14:H14)</f>
        <v>15419.212409079762</v>
      </c>
      <c r="E14" s="117">
        <f>SUMIF([1]MLI!$B:$B, 'Services to Beneficiaries'!$B14, [1]MLI!$L:$L)</f>
        <v>4039.898956791375</v>
      </c>
      <c r="F14" s="117">
        <f>SUMIF([1]NER!$B:$B, 'Services to Beneficiaries'!$B14, [1]NER!$L:$L)</f>
        <v>8445.6755549525351</v>
      </c>
      <c r="G14" s="117">
        <f>SUMIF([1]UGA!$B:$B, 'Services to Beneficiaries'!$B14, [1]UGA!$L:$L)</f>
        <v>2453.2998657274516</v>
      </c>
      <c r="H14" s="116">
        <f>SUMIF([1]RWA!$B:$B, 'Services to Beneficiaries'!$B14, [1]RWA!$L:$L)</f>
        <v>480.33803160840097</v>
      </c>
    </row>
    <row r="15" spans="2:8" s="105" customFormat="1">
      <c r="B15" s="119" t="s">
        <v>122</v>
      </c>
      <c r="C15" s="118" t="s">
        <v>121</v>
      </c>
      <c r="D15" s="117">
        <f>SUM(E15:H15)</f>
        <v>267893.45352915226</v>
      </c>
      <c r="E15" s="117">
        <f>SUMIF([1]MLI!$B:$B, 'Services to Beneficiaries'!$B15, [1]MLI!$L:$L)</f>
        <v>157193.48676818755</v>
      </c>
      <c r="F15" s="117">
        <f>SUMIF([1]NER!$B:$B, 'Services to Beneficiaries'!$B15, [1]NER!$L:$L)</f>
        <v>66683.249054434971</v>
      </c>
      <c r="G15" s="117">
        <f>SUMIF([1]UGA!$B:$B, 'Services to Beneficiaries'!$B15, [1]UGA!$L:$L)</f>
        <v>23562.32319387202</v>
      </c>
      <c r="H15" s="116">
        <f>SUMIF([1]RWA!$B:$B, 'Services to Beneficiaries'!$B15, [1]RWA!$L:$L)</f>
        <v>20454.394512657742</v>
      </c>
    </row>
    <row r="16" spans="2:8" s="105" customFormat="1" ht="28.8">
      <c r="B16" s="119" t="s">
        <v>120</v>
      </c>
      <c r="C16" s="118" t="s">
        <v>119</v>
      </c>
      <c r="D16" s="117">
        <f>SUM(E16:H16)</f>
        <v>36351.943682648533</v>
      </c>
      <c r="E16" s="117">
        <f>SUMIF([1]MLI!$B:$B, 'Services to Beneficiaries'!$B16, [1]MLI!$L:$L)</f>
        <v>20748.311246011552</v>
      </c>
      <c r="F16" s="117">
        <f>SUMIF([1]NER!$B:$B, 'Services to Beneficiaries'!$B16, [1]NER!$L:$L)</f>
        <v>0</v>
      </c>
      <c r="G16" s="117">
        <f>SUMIF([1]UGA!$B:$B, 'Services to Beneficiaries'!$B16, [1]UGA!$L:$L)</f>
        <v>7856.6421319784095</v>
      </c>
      <c r="H16" s="116">
        <f>SUMIF([1]RWA!$B:$B, 'Services to Beneficiaries'!$B16, [1]RWA!$L:$L)</f>
        <v>7746.9903046585696</v>
      </c>
    </row>
    <row r="17" spans="2:8" s="105" customFormat="1" ht="15" thickBot="1">
      <c r="B17" s="115" t="s">
        <v>118</v>
      </c>
      <c r="C17" s="114" t="s">
        <v>117</v>
      </c>
      <c r="D17" s="113">
        <f>SUM(E17:H17)</f>
        <v>240633.41234023595</v>
      </c>
      <c r="E17" s="113">
        <f>SUMIF([1]MLI!$B:$B, 'Services to Beneficiaries'!$B17, [1]MLI!$L:$L)</f>
        <v>59949.999984755101</v>
      </c>
      <c r="F17" s="113">
        <f>SUMIF([1]NER!$B:$B, 'Services to Beneficiaries'!$B17, [1]NER!$L:$L)</f>
        <v>59950</v>
      </c>
      <c r="G17" s="113">
        <f>SUMIF([1]UGA!$B:$B, 'Services to Beneficiaries'!$B17, [1]UGA!$L:$L)</f>
        <v>60783.412557854026</v>
      </c>
      <c r="H17" s="112">
        <f>SUMIF([1]RWA!$B:$B, 'Services to Beneficiaries'!$B17, [1]RWA!$L:$L)</f>
        <v>59949.999797626821</v>
      </c>
    </row>
    <row r="18" spans="2:8" s="105" customFormat="1" ht="15" thickBot="1">
      <c r="C18" s="109" t="s">
        <v>116</v>
      </c>
      <c r="D18" s="110">
        <f>SUM(D7:D17)</f>
        <v>2497713.7122455761</v>
      </c>
      <c r="E18" s="110">
        <f>SUM(E7:E17)</f>
        <v>620245.51935568941</v>
      </c>
      <c r="F18" s="110">
        <f>SUM(F7:F17)</f>
        <v>570560.76564469934</v>
      </c>
      <c r="G18" s="110">
        <f>SUM(G7:G17)</f>
        <v>584229.703016393</v>
      </c>
      <c r="H18" s="110">
        <f>SUM(H7:H17)</f>
        <v>722677.72422879434</v>
      </c>
    </row>
    <row r="19" spans="2:8" s="105" customFormat="1">
      <c r="C19" s="106"/>
      <c r="D19" s="111"/>
    </row>
    <row r="20" spans="2:8" s="105" customFormat="1" ht="15" thickBot="1">
      <c r="C20" s="106"/>
    </row>
    <row r="21" spans="2:8" s="105" customFormat="1" ht="15" thickBot="1">
      <c r="C21" s="109" t="s">
        <v>115</v>
      </c>
      <c r="D21" s="110">
        <f>+[1]MLI!L162-[1]MLI!L161+[1]NER!L144-[1]NER!L143+[1]UGA!L172-[1]UGA!L171+[1]RWA!L121-[1]RWA!L120</f>
        <v>4540284.3615033785</v>
      </c>
      <c r="E21" s="110">
        <f>+[1]MLI!L162-[1]MLI!L161</f>
        <v>1135071.0893714358</v>
      </c>
      <c r="F21" s="110">
        <f>+[1]NER!L144-[1]NER!L143</f>
        <v>1135071.0922600427</v>
      </c>
      <c r="G21" s="110">
        <f>+[1]UGA!L172-[1]UGA!L171</f>
        <v>1135071.0861230581</v>
      </c>
      <c r="H21" s="110">
        <f>+[1]RWA!L121-[1]RWA!L120</f>
        <v>1135071.0937488424</v>
      </c>
    </row>
    <row r="22" spans="2:8" s="105" customFormat="1" ht="15" thickBot="1">
      <c r="C22" s="106"/>
    </row>
    <row r="23" spans="2:8" s="105" customFormat="1" ht="15" thickBot="1">
      <c r="C23" s="109" t="s">
        <v>114</v>
      </c>
      <c r="D23" s="108">
        <f>+D$18/D$21</f>
        <v>0.55012274857131049</v>
      </c>
      <c r="E23" s="107">
        <f>+E$18/E$21</f>
        <v>0.54643759775360023</v>
      </c>
      <c r="F23" s="107">
        <f>+F$18/F$21</f>
        <v>0.50266522470293418</v>
      </c>
      <c r="G23" s="107">
        <f>+G$18/G$21</f>
        <v>0.51470758982319287</v>
      </c>
      <c r="H23" s="107">
        <f>+H$18/H$21</f>
        <v>0.63668058169112496</v>
      </c>
    </row>
    <row r="25" spans="2:8" s="105" customFormat="1" ht="15" thickBot="1">
      <c r="C25" s="109" t="s">
        <v>113</v>
      </c>
      <c r="D25" s="110">
        <f>SUM(E25:H25)</f>
        <v>4790000.0014569853</v>
      </c>
      <c r="E25" s="110">
        <f>+[1]MLI!L162</f>
        <v>1197499.9990946639</v>
      </c>
      <c r="F25" s="110">
        <f>+[1]NER!L144</f>
        <v>1197500.0023343451</v>
      </c>
      <c r="G25" s="110">
        <f>+[1]UGA!L172</f>
        <v>1197499.996123058</v>
      </c>
      <c r="H25" s="110">
        <f>+[1]RWA!L121</f>
        <v>1197500.003904918</v>
      </c>
    </row>
    <row r="27" spans="2:8" s="105" customFormat="1" ht="15" thickBot="1">
      <c r="C27" s="109" t="s">
        <v>112</v>
      </c>
      <c r="D27" s="108">
        <f>+D$18/D$25</f>
        <v>0.5214433635669814</v>
      </c>
      <c r="E27" s="107">
        <f>+E$18/E$25</f>
        <v>0.51795032970739752</v>
      </c>
      <c r="F27" s="107">
        <f>+F$18/F$25</f>
        <v>0.47645992862837361</v>
      </c>
      <c r="G27" s="107">
        <f>+G$18/G$25</f>
        <v>0.48787449261616211</v>
      </c>
      <c r="H27" s="107">
        <f>+H$18/H$25</f>
        <v>0.60348870302481872</v>
      </c>
    </row>
  </sheetData>
  <mergeCells count="1">
    <mergeCell ref="C2:H2"/>
  </mergeCells>
  <conditionalFormatting sqref="D23">
    <cfRule type="cellIs" dxfId="4" priority="3" operator="lessThan">
      <formula>0.5</formula>
    </cfRule>
    <cfRule type="cellIs" dxfId="3" priority="4" operator="greaterThan">
      <formula>0.5</formula>
    </cfRule>
  </conditionalFormatting>
  <conditionalFormatting sqref="D27">
    <cfRule type="cellIs" dxfId="2" priority="1" operator="lessThan">
      <formula>0.5</formula>
    </cfRule>
    <cfRule type="cellIs" dxfId="1" priority="2" operator="greaterThan">
      <formula>0.5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4:G132"/>
  <sheetViews>
    <sheetView topLeftCell="A29" workbookViewId="0">
      <selection activeCell="H51" sqref="H51"/>
    </sheetView>
  </sheetViews>
  <sheetFormatPr defaultColWidth="24.88671875" defaultRowHeight="13.2"/>
  <cols>
    <col min="1" max="1" width="8.44140625" style="32" customWidth="1"/>
    <col min="2" max="2" width="13.5546875" style="33" customWidth="1"/>
    <col min="3" max="3" width="76.6640625" style="33" customWidth="1"/>
    <col min="4" max="4" width="18.5546875" style="37" bestFit="1" customWidth="1"/>
    <col min="5" max="6" width="19" style="35" customWidth="1"/>
    <col min="7" max="16384" width="24.88671875" style="33"/>
  </cols>
  <sheetData>
    <row r="14" spans="1:6" s="72" customFormat="1" ht="13.8">
      <c r="A14" s="67"/>
      <c r="B14" s="68"/>
      <c r="C14" s="69" t="s">
        <v>90</v>
      </c>
      <c r="D14" s="70"/>
      <c r="E14" s="68"/>
      <c r="F14" s="71"/>
    </row>
    <row r="15" spans="1:6" s="72" customFormat="1" ht="13.8">
      <c r="A15" s="67"/>
      <c r="B15" s="68"/>
      <c r="C15" s="69" t="s">
        <v>91</v>
      </c>
      <c r="D15" s="70"/>
      <c r="E15" s="68"/>
      <c r="F15" s="71"/>
    </row>
    <row r="16" spans="1:6" s="72" customFormat="1" ht="15.75" customHeight="1">
      <c r="A16" s="67"/>
      <c r="C16" s="73" t="s">
        <v>92</v>
      </c>
      <c r="D16" s="70"/>
      <c r="E16" s="74"/>
      <c r="F16" s="75"/>
    </row>
    <row r="17" spans="1:6" s="72" customFormat="1" ht="13.8">
      <c r="A17" s="67"/>
      <c r="B17" s="68"/>
      <c r="C17" s="69" t="s">
        <v>93</v>
      </c>
      <c r="D17" s="70"/>
      <c r="E17" s="68"/>
      <c r="F17" s="76"/>
    </row>
    <row r="18" spans="1:6" s="72" customFormat="1" ht="13.8">
      <c r="A18" s="67"/>
      <c r="B18" s="68"/>
      <c r="C18" s="69" t="s">
        <v>94</v>
      </c>
      <c r="D18" s="70"/>
    </row>
    <row r="19" spans="1:6" s="72" customFormat="1" ht="13.8">
      <c r="A19" s="67"/>
      <c r="B19" s="68"/>
      <c r="C19" s="69" t="s">
        <v>95</v>
      </c>
      <c r="D19" s="70"/>
    </row>
    <row r="20" spans="1:6" s="4" customFormat="1" ht="17.399999999999999">
      <c r="A20" s="1"/>
      <c r="B20" s="2"/>
      <c r="C20" s="57"/>
      <c r="D20" s="58"/>
      <c r="E20" s="7"/>
      <c r="F20" s="7"/>
    </row>
    <row r="21" spans="1:6" s="10" customFormat="1">
      <c r="A21" s="9"/>
      <c r="B21" s="100" t="s">
        <v>6</v>
      </c>
      <c r="C21" s="102" t="s">
        <v>7</v>
      </c>
      <c r="D21" s="104" t="s">
        <v>8</v>
      </c>
      <c r="E21" s="99" t="s">
        <v>13</v>
      </c>
      <c r="F21" s="99" t="s">
        <v>14</v>
      </c>
    </row>
    <row r="22" spans="1:6" s="10" customFormat="1">
      <c r="A22" s="9"/>
      <c r="B22" s="101"/>
      <c r="C22" s="103"/>
      <c r="D22" s="104"/>
      <c r="E22" s="99"/>
      <c r="F22" s="99"/>
    </row>
    <row r="23" spans="1:6" s="11" customFormat="1" ht="15.6">
      <c r="B23" s="12" t="s">
        <v>15</v>
      </c>
      <c r="C23" s="13" t="s">
        <v>16</v>
      </c>
      <c r="D23" s="14">
        <f>SUM(D24,D25,D26,D27)</f>
        <v>6273.28</v>
      </c>
      <c r="E23" s="14">
        <f>SUM(E24,E25,E26,E27)</f>
        <v>6273.28</v>
      </c>
      <c r="F23" s="14">
        <f>SUM(F24,F25,F26,F27)</f>
        <v>0</v>
      </c>
    </row>
    <row r="24" spans="1:6" s="19" customFormat="1">
      <c r="A24" s="15"/>
      <c r="B24" s="16" t="s">
        <v>17</v>
      </c>
      <c r="C24" s="17" t="s">
        <v>18</v>
      </c>
      <c r="D24" s="18"/>
      <c r="E24" s="18"/>
      <c r="F24" s="18"/>
    </row>
    <row r="25" spans="1:6" s="19" customFormat="1">
      <c r="A25" s="15"/>
      <c r="B25" s="16" t="s">
        <v>19</v>
      </c>
      <c r="C25" s="17" t="s">
        <v>20</v>
      </c>
      <c r="D25" s="18">
        <v>6273.28</v>
      </c>
      <c r="E25" s="18">
        <v>6273.28</v>
      </c>
      <c r="F25" s="18"/>
    </row>
    <row r="26" spans="1:6" s="19" customFormat="1">
      <c r="A26" s="15"/>
      <c r="B26" s="16" t="s">
        <v>21</v>
      </c>
      <c r="C26" s="17" t="s">
        <v>22</v>
      </c>
      <c r="D26" s="18"/>
      <c r="E26" s="18"/>
      <c r="F26" s="18"/>
    </row>
    <row r="27" spans="1:6" s="19" customFormat="1">
      <c r="A27" s="15"/>
      <c r="B27" s="16" t="s">
        <v>23</v>
      </c>
      <c r="C27" s="17" t="s">
        <v>24</v>
      </c>
      <c r="D27" s="18"/>
      <c r="E27" s="18"/>
      <c r="F27" s="18"/>
    </row>
    <row r="28" spans="1:6" s="11" customFormat="1" ht="15.6">
      <c r="B28" s="12" t="s">
        <v>25</v>
      </c>
      <c r="C28" s="13" t="s">
        <v>26</v>
      </c>
      <c r="D28" s="14">
        <f>SUM(D29,D32,D35)</f>
        <v>328434.05144662654</v>
      </c>
      <c r="E28" s="14">
        <f>SUM(E29,E32,E35)</f>
        <v>164217.0282</v>
      </c>
      <c r="F28" s="14">
        <f>SUM(F29,F32,F35)</f>
        <v>164217.0282</v>
      </c>
    </row>
    <row r="29" spans="1:6" s="19" customFormat="1">
      <c r="A29" s="15"/>
      <c r="B29" s="16" t="s">
        <v>27</v>
      </c>
      <c r="C29" s="17" t="s">
        <v>28</v>
      </c>
      <c r="D29" s="18">
        <f>D30+D31</f>
        <v>265351.47444116004</v>
      </c>
      <c r="E29" s="18">
        <f>E30+E31</f>
        <v>132675.74</v>
      </c>
      <c r="F29" s="18">
        <f>F30+F31</f>
        <v>132675.74</v>
      </c>
    </row>
    <row r="30" spans="1:6" s="20" customFormat="1">
      <c r="B30" s="21" t="s">
        <v>29</v>
      </c>
      <c r="C30" s="21" t="s">
        <v>30</v>
      </c>
      <c r="D30" s="22">
        <v>194960.58125761294</v>
      </c>
      <c r="E30" s="22">
        <v>97480.29</v>
      </c>
      <c r="F30" s="22">
        <v>97480.29</v>
      </c>
    </row>
    <row r="31" spans="1:6" s="20" customFormat="1">
      <c r="B31" s="21" t="s">
        <v>31</v>
      </c>
      <c r="C31" s="21" t="s">
        <v>32</v>
      </c>
      <c r="D31" s="22">
        <v>70390.893183547101</v>
      </c>
      <c r="E31" s="22">
        <v>35195.449999999997</v>
      </c>
      <c r="F31" s="22">
        <v>35195.449999999997</v>
      </c>
    </row>
    <row r="32" spans="1:6" s="19" customFormat="1">
      <c r="A32" s="15"/>
      <c r="B32" s="16" t="s">
        <v>33</v>
      </c>
      <c r="C32" s="17" t="s">
        <v>34</v>
      </c>
      <c r="D32" s="18">
        <f xml:space="preserve"> SUM(D33, D34)</f>
        <v>10984.120605466518</v>
      </c>
      <c r="E32" s="18">
        <f xml:space="preserve"> SUM(E33, E34)</f>
        <v>5492.06</v>
      </c>
      <c r="F32" s="18">
        <f xml:space="preserve"> SUM(F33, F34)</f>
        <v>5492.06</v>
      </c>
    </row>
    <row r="33" spans="1:6" s="20" customFormat="1">
      <c r="B33" s="21" t="s">
        <v>35</v>
      </c>
      <c r="C33" s="21" t="s">
        <v>36</v>
      </c>
      <c r="D33" s="22">
        <v>10984.120605466518</v>
      </c>
      <c r="E33" s="22">
        <v>5492.06</v>
      </c>
      <c r="F33" s="22">
        <v>5492.06</v>
      </c>
    </row>
    <row r="34" spans="1:6" s="20" customFormat="1">
      <c r="B34" s="21" t="s">
        <v>37</v>
      </c>
      <c r="C34" s="21" t="s">
        <v>38</v>
      </c>
      <c r="D34" s="22"/>
      <c r="E34" s="22"/>
      <c r="F34" s="22"/>
    </row>
    <row r="35" spans="1:6" s="19" customFormat="1">
      <c r="A35" s="15"/>
      <c r="B35" s="16" t="s">
        <v>39</v>
      </c>
      <c r="C35" s="17" t="s">
        <v>40</v>
      </c>
      <c r="D35" s="18">
        <f xml:space="preserve"> SUM(D36, D37)</f>
        <v>52098.456399999995</v>
      </c>
      <c r="E35" s="18">
        <f xml:space="preserve"> SUM(E36, E37)</f>
        <v>26049.228199999998</v>
      </c>
      <c r="F35" s="18">
        <f xml:space="preserve"> SUM(F36, F37)</f>
        <v>26049.228199999998</v>
      </c>
    </row>
    <row r="36" spans="1:6" s="20" customFormat="1">
      <c r="B36" s="21" t="s">
        <v>41</v>
      </c>
      <c r="C36" s="21" t="s">
        <v>42</v>
      </c>
      <c r="D36" s="22">
        <v>34290.7624</v>
      </c>
      <c r="E36" s="22">
        <f>$D$36/2</f>
        <v>17145.3812</v>
      </c>
      <c r="F36" s="22">
        <f>$D$36/2</f>
        <v>17145.3812</v>
      </c>
    </row>
    <row r="37" spans="1:6" s="20" customFormat="1">
      <c r="B37" s="21" t="s">
        <v>43</v>
      </c>
      <c r="C37" s="21" t="s">
        <v>44</v>
      </c>
      <c r="D37" s="22">
        <v>17807.694</v>
      </c>
      <c r="E37" s="22">
        <f>$D$37/2</f>
        <v>8903.8469999999998</v>
      </c>
      <c r="F37" s="22">
        <f>$D$37/2</f>
        <v>8903.8469999999998</v>
      </c>
    </row>
    <row r="38" spans="1:6" s="11" customFormat="1" ht="15.6">
      <c r="B38" s="12" t="s">
        <v>45</v>
      </c>
      <c r="C38" s="13" t="s">
        <v>46</v>
      </c>
      <c r="D38" s="14">
        <f>SUM(D39,D40,D43,D44,D45)</f>
        <v>131551.25</v>
      </c>
      <c r="E38" s="14">
        <f>SUM(E39,E40,E43,E44,E45)</f>
        <v>65775.625</v>
      </c>
      <c r="F38" s="14">
        <f>SUM(F39,F40,F43,F44,F45)</f>
        <v>65775.625</v>
      </c>
    </row>
    <row r="39" spans="1:6" s="19" customFormat="1">
      <c r="A39" s="15"/>
      <c r="B39" s="16" t="s">
        <v>47</v>
      </c>
      <c r="C39" s="17" t="s">
        <v>48</v>
      </c>
      <c r="D39" s="18">
        <v>19869.330000000002</v>
      </c>
      <c r="E39" s="18">
        <f>$D$39/2</f>
        <v>9934.6650000000009</v>
      </c>
      <c r="F39" s="18">
        <f>$D$39/2</f>
        <v>9934.6650000000009</v>
      </c>
    </row>
    <row r="40" spans="1:6" s="19" customFormat="1">
      <c r="A40" s="15"/>
      <c r="B40" s="16" t="s">
        <v>49</v>
      </c>
      <c r="C40" s="17" t="s">
        <v>50</v>
      </c>
      <c r="D40" s="18">
        <v>18352.189999999999</v>
      </c>
      <c r="E40" s="18">
        <f>+E41+E42</f>
        <v>9176.1</v>
      </c>
      <c r="F40" s="18">
        <f>+F41+F42</f>
        <v>9176.1</v>
      </c>
    </row>
    <row r="41" spans="1:6" s="20" customFormat="1">
      <c r="B41" s="21" t="s">
        <v>51</v>
      </c>
      <c r="C41" s="21" t="s">
        <v>52</v>
      </c>
      <c r="D41" s="22">
        <v>13144.53</v>
      </c>
      <c r="E41" s="22">
        <v>6572.27</v>
      </c>
      <c r="F41" s="22">
        <v>6572.27</v>
      </c>
    </row>
    <row r="42" spans="1:6" s="20" customFormat="1">
      <c r="B42" s="21" t="s">
        <v>53</v>
      </c>
      <c r="C42" s="21" t="s">
        <v>54</v>
      </c>
      <c r="D42" s="22">
        <v>5207.66</v>
      </c>
      <c r="E42" s="22">
        <v>2603.83</v>
      </c>
      <c r="F42" s="22">
        <v>2603.83</v>
      </c>
    </row>
    <row r="43" spans="1:6" s="19" customFormat="1">
      <c r="A43" s="15"/>
      <c r="B43" s="16" t="s">
        <v>55</v>
      </c>
      <c r="C43" s="17" t="s">
        <v>56</v>
      </c>
      <c r="D43" s="18">
        <v>25664.240000000002</v>
      </c>
      <c r="E43" s="18">
        <v>12832.12</v>
      </c>
      <c r="F43" s="18">
        <v>12832.12</v>
      </c>
    </row>
    <row r="44" spans="1:6" s="19" customFormat="1">
      <c r="A44" s="15"/>
      <c r="B44" s="16" t="s">
        <v>57</v>
      </c>
      <c r="C44" s="17" t="s">
        <v>58</v>
      </c>
      <c r="D44" s="18">
        <v>67665.490000000005</v>
      </c>
      <c r="E44" s="18">
        <v>33832.74</v>
      </c>
      <c r="F44" s="18">
        <v>33832.74</v>
      </c>
    </row>
    <row r="45" spans="1:6" s="19" customFormat="1">
      <c r="A45" s="15"/>
      <c r="B45" s="16" t="s">
        <v>59</v>
      </c>
      <c r="C45" s="17" t="s">
        <v>60</v>
      </c>
      <c r="D45" s="18">
        <v>0</v>
      </c>
      <c r="E45" s="18">
        <v>0</v>
      </c>
      <c r="F45" s="18">
        <v>0</v>
      </c>
    </row>
    <row r="46" spans="1:6" s="11" customFormat="1" ht="15.6">
      <c r="B46" s="12" t="s">
        <v>61</v>
      </c>
      <c r="C46" s="13" t="s">
        <v>62</v>
      </c>
      <c r="D46" s="14">
        <f>SUM(D47:D48)</f>
        <v>15937.404782525155</v>
      </c>
      <c r="E46" s="14">
        <f>SUM(E47:E48)</f>
        <v>0</v>
      </c>
      <c r="F46" s="14">
        <f>SUM(F47:F48)</f>
        <v>17359.300517122312</v>
      </c>
    </row>
    <row r="47" spans="1:6" s="27" customFormat="1">
      <c r="A47" s="23"/>
      <c r="B47" s="24" t="s">
        <v>63</v>
      </c>
      <c r="C47" s="25" t="s">
        <v>64</v>
      </c>
      <c r="D47" s="26">
        <v>8863.1042654028442</v>
      </c>
      <c r="E47" s="26">
        <v>0</v>
      </c>
      <c r="F47" s="26">
        <v>10285</v>
      </c>
    </row>
    <row r="48" spans="1:6" s="27" customFormat="1">
      <c r="A48" s="23"/>
      <c r="B48" s="24" t="s">
        <v>65</v>
      </c>
      <c r="C48" s="25" t="s">
        <v>66</v>
      </c>
      <c r="D48" s="26">
        <v>7074.3005171223103</v>
      </c>
      <c r="E48" s="26">
        <v>0</v>
      </c>
      <c r="F48" s="26">
        <f>D48</f>
        <v>7074.3005171223103</v>
      </c>
    </row>
    <row r="49" spans="1:6" s="27" customFormat="1">
      <c r="A49" s="23"/>
      <c r="B49" s="24" t="s">
        <v>67</v>
      </c>
      <c r="C49" s="25"/>
      <c r="D49" s="26">
        <v>0</v>
      </c>
      <c r="E49" s="26">
        <v>0</v>
      </c>
      <c r="F49" s="26">
        <v>0</v>
      </c>
    </row>
    <row r="50" spans="1:6" s="11" customFormat="1" ht="15.6">
      <c r="B50" s="12" t="s">
        <v>68</v>
      </c>
      <c r="C50" s="41" t="s">
        <v>69</v>
      </c>
      <c r="D50" s="14">
        <f>SUM(D52,D54,D56,D58,D60,D62)</f>
        <v>652875.10166677088</v>
      </c>
      <c r="E50" s="14">
        <f>SUM(E52,E54,E56,E58,E60,E62)</f>
        <v>458522.87046553352</v>
      </c>
      <c r="F50" s="14">
        <f>SUM(F52,F54,F56,F58,F60,F62)</f>
        <v>194352.24348958849</v>
      </c>
    </row>
    <row r="51" spans="1:6" s="31" customFormat="1">
      <c r="A51" s="15"/>
      <c r="B51" s="28"/>
      <c r="C51" s="10"/>
      <c r="D51" s="30"/>
      <c r="E51" s="30"/>
      <c r="F51" s="30"/>
    </row>
    <row r="52" spans="1:6" s="19" customFormat="1">
      <c r="A52" s="15"/>
      <c r="B52" s="16" t="s">
        <v>70</v>
      </c>
      <c r="C52" s="42" t="s">
        <v>71</v>
      </c>
      <c r="D52" s="18">
        <v>19301.731188172394</v>
      </c>
      <c r="E52" s="18">
        <v>16740.590465533558</v>
      </c>
      <c r="F52" s="18">
        <v>2561.1434895884927</v>
      </c>
    </row>
    <row r="53" spans="1:6" s="31" customFormat="1">
      <c r="A53" s="15"/>
      <c r="B53" s="28"/>
      <c r="C53" s="10"/>
      <c r="D53" s="30"/>
      <c r="E53" s="30"/>
      <c r="F53" s="30"/>
    </row>
    <row r="54" spans="1:6" s="19" customFormat="1" ht="35.25" customHeight="1">
      <c r="A54" s="15"/>
      <c r="B54" s="16" t="s">
        <v>72</v>
      </c>
      <c r="C54" s="42" t="s">
        <v>96</v>
      </c>
      <c r="D54" s="18">
        <v>275537.39040821273</v>
      </c>
      <c r="E54" s="18">
        <v>205169.72</v>
      </c>
      <c r="F54" s="18">
        <v>70367.67</v>
      </c>
    </row>
    <row r="55" spans="1:6" s="31" customFormat="1">
      <c r="A55" s="15"/>
      <c r="B55" s="28"/>
      <c r="C55" s="10"/>
      <c r="D55" s="30"/>
      <c r="E55" s="30"/>
      <c r="F55" s="30"/>
    </row>
    <row r="56" spans="1:6" s="19" customFormat="1" ht="26.4">
      <c r="A56" s="15"/>
      <c r="B56" s="16" t="s">
        <v>74</v>
      </c>
      <c r="C56" s="42" t="s">
        <v>97</v>
      </c>
      <c r="D56" s="18">
        <v>102707.82993397432</v>
      </c>
      <c r="E56" s="18">
        <v>56431.99</v>
      </c>
      <c r="F56" s="18">
        <v>46275.839999999997</v>
      </c>
    </row>
    <row r="57" spans="1:6" s="31" customFormat="1">
      <c r="A57" s="15"/>
      <c r="B57" s="28"/>
      <c r="C57" s="10"/>
      <c r="D57" s="30"/>
      <c r="E57" s="30"/>
      <c r="F57" s="30"/>
    </row>
    <row r="58" spans="1:6" s="19" customFormat="1" ht="39.6">
      <c r="A58" s="15"/>
      <c r="B58" s="16" t="s">
        <v>76</v>
      </c>
      <c r="C58" s="42" t="s">
        <v>98</v>
      </c>
      <c r="D58" s="18">
        <v>161301.98778273579</v>
      </c>
      <c r="E58" s="18">
        <v>99234.53</v>
      </c>
      <c r="F58" s="18">
        <v>62067.46</v>
      </c>
    </row>
    <row r="59" spans="1:6" s="31" customFormat="1">
      <c r="A59" s="15"/>
      <c r="B59" s="28"/>
      <c r="C59" s="10"/>
      <c r="D59" s="30"/>
      <c r="E59" s="30"/>
      <c r="F59" s="30"/>
    </row>
    <row r="60" spans="1:6" s="19" customFormat="1" ht="39.6">
      <c r="A60" s="15"/>
      <c r="B60" s="16" t="s">
        <v>78</v>
      </c>
      <c r="C60" s="42" t="s">
        <v>99</v>
      </c>
      <c r="D60" s="18">
        <v>34076.166577992153</v>
      </c>
      <c r="E60" s="18">
        <v>27856.25</v>
      </c>
      <c r="F60" s="18">
        <v>6219.92</v>
      </c>
    </row>
    <row r="61" spans="1:6" s="31" customFormat="1">
      <c r="A61" s="15"/>
      <c r="B61" s="28"/>
      <c r="C61" s="10"/>
      <c r="D61" s="30"/>
      <c r="E61" s="30"/>
      <c r="F61" s="30"/>
    </row>
    <row r="62" spans="1:6" s="19" customFormat="1" ht="39.6">
      <c r="A62" s="15"/>
      <c r="B62" s="16" t="s">
        <v>80</v>
      </c>
      <c r="C62" s="42" t="s">
        <v>100</v>
      </c>
      <c r="D62" s="18">
        <v>59949.995775683463</v>
      </c>
      <c r="E62" s="18">
        <v>53089.79</v>
      </c>
      <c r="F62" s="18">
        <v>6860.21</v>
      </c>
    </row>
    <row r="63" spans="1:6" s="31" customFormat="1">
      <c r="A63" s="15"/>
      <c r="B63" s="28"/>
      <c r="C63" s="29"/>
      <c r="D63" s="30"/>
      <c r="E63" s="30"/>
      <c r="F63" s="30"/>
    </row>
    <row r="64" spans="1:6">
      <c r="B64" s="50" t="s">
        <v>82</v>
      </c>
      <c r="C64" s="49" t="s">
        <v>83</v>
      </c>
      <c r="D64" s="53">
        <f>5.5%*SUM(D23,D28,D38,D46,D50)</f>
        <v>62428.909834275742</v>
      </c>
      <c r="E64" s="53">
        <v>31253.5</v>
      </c>
      <c r="F64" s="53">
        <v>31253.5</v>
      </c>
    </row>
    <row r="65" spans="2:6" s="11" customFormat="1" ht="15.6">
      <c r="B65" s="12"/>
      <c r="C65" s="13" t="s">
        <v>101</v>
      </c>
      <c r="D65" s="14">
        <f>SUM(D46,D50,D38,D28,D23,D64)</f>
        <v>1197499.9977301983</v>
      </c>
      <c r="E65" s="14">
        <f t="shared" ref="E65:F65" si="0">SUM(E46,E50,E38,E28,E23,E64)</f>
        <v>726042.30366553366</v>
      </c>
      <c r="F65" s="14">
        <f t="shared" si="0"/>
        <v>472957.69720671081</v>
      </c>
    </row>
    <row r="66" spans="2:6">
      <c r="D66" s="33"/>
    </row>
    <row r="67" spans="2:6">
      <c r="D67" s="33"/>
    </row>
    <row r="68" spans="2:6">
      <c r="D68" s="34"/>
    </row>
    <row r="69" spans="2:6">
      <c r="D69" s="33"/>
      <c r="E69" s="33"/>
      <c r="F69" s="33"/>
    </row>
    <row r="70" spans="2:6">
      <c r="D70" s="33"/>
      <c r="E70" s="33"/>
      <c r="F70" s="33"/>
    </row>
    <row r="71" spans="2:6">
      <c r="D71" s="33"/>
      <c r="E71" s="33"/>
      <c r="F71" s="33"/>
    </row>
    <row r="72" spans="2:6">
      <c r="D72" s="33"/>
      <c r="E72" s="33"/>
      <c r="F72" s="33"/>
    </row>
    <row r="73" spans="2:6">
      <c r="D73" s="33"/>
      <c r="E73" s="33"/>
      <c r="F73" s="33"/>
    </row>
    <row r="74" spans="2:6">
      <c r="D74" s="33"/>
      <c r="E74" s="33"/>
      <c r="F74" s="33"/>
    </row>
    <row r="75" spans="2:6">
      <c r="D75" s="33"/>
      <c r="E75" s="33"/>
      <c r="F75" s="33"/>
    </row>
    <row r="76" spans="2:6">
      <c r="D76" s="33"/>
      <c r="E76" s="33"/>
      <c r="F76" s="33"/>
    </row>
    <row r="77" spans="2:6">
      <c r="D77" s="33"/>
      <c r="E77" s="33"/>
      <c r="F77" s="33"/>
    </row>
    <row r="78" spans="2:6">
      <c r="D78" s="33"/>
      <c r="E78" s="33"/>
      <c r="F78" s="33"/>
    </row>
    <row r="79" spans="2:6">
      <c r="D79" s="33"/>
      <c r="E79" s="33"/>
      <c r="F79" s="33"/>
    </row>
    <row r="80" spans="2:6">
      <c r="D80" s="33"/>
      <c r="E80" s="33"/>
      <c r="F80" s="33"/>
    </row>
    <row r="81" spans="4:7">
      <c r="D81" s="33"/>
      <c r="E81" s="33"/>
      <c r="F81" s="33"/>
    </row>
    <row r="82" spans="4:7">
      <c r="D82" s="33"/>
      <c r="E82" s="33"/>
      <c r="F82" s="33"/>
    </row>
    <row r="83" spans="4:7">
      <c r="D83" s="33"/>
      <c r="E83" s="33"/>
      <c r="F83" s="33"/>
    </row>
    <row r="84" spans="4:7">
      <c r="D84" s="33"/>
      <c r="E84" s="33"/>
      <c r="F84" s="33"/>
    </row>
    <row r="85" spans="4:7">
      <c r="D85" s="33"/>
      <c r="E85" s="33"/>
      <c r="F85" s="33"/>
    </row>
    <row r="86" spans="4:7">
      <c r="D86" s="33"/>
      <c r="E86" s="33"/>
      <c r="F86" s="33"/>
    </row>
    <row r="87" spans="4:7">
      <c r="D87" s="33"/>
      <c r="E87" s="33"/>
      <c r="F87" s="33"/>
    </row>
    <row r="88" spans="4:7">
      <c r="D88" s="33"/>
      <c r="E88" s="33"/>
      <c r="F88" s="33"/>
    </row>
    <row r="89" spans="4:7">
      <c r="D89" s="33"/>
      <c r="E89" s="33"/>
      <c r="F89" s="33"/>
    </row>
    <row r="90" spans="4:7">
      <c r="D90" s="33"/>
      <c r="E90" s="33"/>
      <c r="F90" s="33"/>
    </row>
    <row r="91" spans="4:7">
      <c r="D91" s="33"/>
      <c r="E91" s="33"/>
      <c r="F91" s="33"/>
    </row>
    <row r="92" spans="4:7">
      <c r="D92" s="33"/>
      <c r="E92" s="33"/>
      <c r="F92" s="33"/>
    </row>
    <row r="93" spans="4:7">
      <c r="D93" s="33"/>
      <c r="E93" s="33"/>
      <c r="F93" s="33"/>
    </row>
    <row r="94" spans="4:7">
      <c r="D94" s="33"/>
      <c r="E94" s="33"/>
      <c r="F94" s="33"/>
      <c r="G94" s="36"/>
    </row>
    <row r="95" spans="4:7">
      <c r="D95" s="33"/>
      <c r="E95" s="33"/>
      <c r="F95" s="33"/>
    </row>
    <row r="96" spans="4:7">
      <c r="D96" s="33"/>
      <c r="E96" s="33"/>
      <c r="F96" s="33"/>
    </row>
    <row r="97" spans="4:7">
      <c r="D97" s="33"/>
      <c r="E97" s="33"/>
      <c r="F97" s="33"/>
    </row>
    <row r="98" spans="4:7">
      <c r="D98" s="33"/>
      <c r="E98" s="33"/>
      <c r="F98" s="33"/>
    </row>
    <row r="99" spans="4:7">
      <c r="D99" s="33"/>
      <c r="E99" s="33"/>
      <c r="F99" s="33"/>
      <c r="G99" s="33" t="s">
        <v>89</v>
      </c>
    </row>
    <row r="100" spans="4:7">
      <c r="D100" s="33"/>
      <c r="E100" s="33"/>
      <c r="F100" s="33"/>
    </row>
    <row r="101" spans="4:7">
      <c r="D101" s="33"/>
      <c r="E101" s="33"/>
      <c r="F101" s="33"/>
    </row>
    <row r="102" spans="4:7">
      <c r="D102" s="33"/>
      <c r="E102" s="33"/>
      <c r="F102" s="33"/>
    </row>
    <row r="103" spans="4:7">
      <c r="D103" s="33"/>
      <c r="E103" s="33"/>
      <c r="F103" s="33"/>
    </row>
    <row r="104" spans="4:7">
      <c r="D104" s="33"/>
      <c r="E104" s="33"/>
      <c r="F104" s="33"/>
    </row>
    <row r="105" spans="4:7">
      <c r="D105" s="33"/>
      <c r="E105" s="33"/>
      <c r="F105" s="33"/>
    </row>
    <row r="106" spans="4:7">
      <c r="D106" s="33"/>
      <c r="E106" s="33"/>
      <c r="F106" s="33"/>
    </row>
    <row r="107" spans="4:7">
      <c r="D107" s="33"/>
      <c r="E107" s="33"/>
      <c r="F107" s="33"/>
    </row>
    <row r="108" spans="4:7">
      <c r="D108" s="33"/>
      <c r="E108" s="33"/>
      <c r="F108" s="33"/>
    </row>
    <row r="109" spans="4:7">
      <c r="D109" s="33"/>
      <c r="E109" s="33"/>
      <c r="F109" s="33"/>
    </row>
    <row r="110" spans="4:7">
      <c r="D110" s="33"/>
      <c r="E110" s="33"/>
      <c r="F110" s="33"/>
    </row>
    <row r="111" spans="4:7">
      <c r="D111" s="33"/>
      <c r="E111" s="33"/>
      <c r="F111" s="33"/>
    </row>
    <row r="112" spans="4:7">
      <c r="D112" s="33"/>
      <c r="E112" s="33"/>
      <c r="F112" s="33"/>
    </row>
    <row r="113" spans="4:6">
      <c r="D113" s="33"/>
      <c r="E113" s="33"/>
      <c r="F113" s="33"/>
    </row>
    <row r="114" spans="4:6">
      <c r="D114" s="33"/>
      <c r="E114" s="33"/>
      <c r="F114" s="33"/>
    </row>
    <row r="115" spans="4:6">
      <c r="D115" s="33"/>
      <c r="E115" s="33"/>
      <c r="F115" s="33"/>
    </row>
    <row r="116" spans="4:6">
      <c r="D116" s="33"/>
      <c r="E116" s="33"/>
      <c r="F116" s="33"/>
    </row>
    <row r="117" spans="4:6">
      <c r="D117" s="33"/>
      <c r="E117" s="33"/>
      <c r="F117" s="33"/>
    </row>
    <row r="118" spans="4:6">
      <c r="D118" s="33"/>
      <c r="E118" s="33"/>
      <c r="F118" s="33"/>
    </row>
    <row r="119" spans="4:6">
      <c r="D119" s="33"/>
      <c r="E119" s="33"/>
      <c r="F119" s="33"/>
    </row>
    <row r="120" spans="4:6">
      <c r="D120" s="33"/>
      <c r="E120" s="33"/>
      <c r="F120" s="33"/>
    </row>
    <row r="121" spans="4:6">
      <c r="D121" s="33"/>
      <c r="E121" s="33"/>
      <c r="F121" s="33"/>
    </row>
    <row r="122" spans="4:6">
      <c r="D122" s="33"/>
      <c r="E122" s="33"/>
      <c r="F122" s="33"/>
    </row>
    <row r="123" spans="4:6">
      <c r="D123" s="33"/>
      <c r="E123" s="33"/>
      <c r="F123" s="33"/>
    </row>
    <row r="124" spans="4:6">
      <c r="D124" s="33"/>
      <c r="E124" s="33"/>
      <c r="F124" s="33"/>
    </row>
    <row r="125" spans="4:6">
      <c r="D125" s="33"/>
      <c r="E125" s="33"/>
      <c r="F125" s="33"/>
    </row>
    <row r="126" spans="4:6">
      <c r="D126" s="33"/>
      <c r="E126" s="33"/>
      <c r="F126" s="33"/>
    </row>
    <row r="127" spans="4:6">
      <c r="D127" s="33"/>
      <c r="E127" s="33"/>
      <c r="F127" s="33"/>
    </row>
    <row r="128" spans="4:6">
      <c r="D128" s="33"/>
      <c r="E128" s="33"/>
      <c r="F128" s="33"/>
    </row>
    <row r="129" spans="4:6">
      <c r="D129" s="33"/>
      <c r="E129" s="33"/>
      <c r="F129" s="33"/>
    </row>
    <row r="130" spans="4:6">
      <c r="D130" s="33"/>
      <c r="E130" s="33"/>
      <c r="F130" s="33"/>
    </row>
    <row r="131" spans="4:6">
      <c r="D131" s="33"/>
      <c r="E131" s="33"/>
      <c r="F131" s="33"/>
    </row>
    <row r="132" spans="4:6">
      <c r="D132" s="33"/>
      <c r="E132" s="33"/>
      <c r="F132" s="33"/>
    </row>
  </sheetData>
  <mergeCells count="5">
    <mergeCell ref="F21:F22"/>
    <mergeCell ref="B21:B22"/>
    <mergeCell ref="C21:C22"/>
    <mergeCell ref="D21:D22"/>
    <mergeCell ref="E21:E2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EE68D0-BCCB-4ACB-87C1-24ABB920946F}">
  <dimension ref="A14:H130"/>
  <sheetViews>
    <sheetView topLeftCell="A57" workbookViewId="0">
      <selection activeCell="D47" sqref="D47"/>
    </sheetView>
  </sheetViews>
  <sheetFormatPr defaultColWidth="24.88671875" defaultRowHeight="13.2"/>
  <cols>
    <col min="1" max="1" width="8.44140625" style="32" customWidth="1"/>
    <col min="2" max="2" width="13.5546875" style="33" customWidth="1"/>
    <col min="3" max="3" width="77" style="45" customWidth="1"/>
    <col min="4" max="4" width="18.5546875" style="37" bestFit="1" customWidth="1"/>
    <col min="5" max="6" width="19" style="35" customWidth="1"/>
    <col min="7" max="16384" width="24.88671875" style="33"/>
  </cols>
  <sheetData>
    <row r="14" spans="1:8" s="72" customFormat="1" ht="13.8">
      <c r="A14" s="77"/>
      <c r="B14" s="78"/>
      <c r="C14" s="69" t="s">
        <v>90</v>
      </c>
      <c r="D14" s="79"/>
      <c r="E14" s="78"/>
      <c r="F14" s="80"/>
      <c r="G14" s="81"/>
      <c r="H14" s="81"/>
    </row>
    <row r="15" spans="1:8" s="72" customFormat="1" ht="13.8">
      <c r="A15" s="77"/>
      <c r="B15" s="78"/>
      <c r="C15" s="69" t="s">
        <v>102</v>
      </c>
      <c r="D15" s="79"/>
      <c r="E15" s="78"/>
      <c r="F15" s="80"/>
      <c r="G15" s="81"/>
      <c r="H15" s="81"/>
    </row>
    <row r="16" spans="1:8" s="72" customFormat="1" ht="15.75" customHeight="1">
      <c r="A16" s="77"/>
      <c r="B16" s="81"/>
      <c r="C16" s="73" t="s">
        <v>92</v>
      </c>
      <c r="D16" s="79"/>
      <c r="E16" s="82"/>
      <c r="F16" s="83"/>
      <c r="G16" s="81"/>
      <c r="H16" s="81"/>
    </row>
    <row r="17" spans="1:8" s="72" customFormat="1" ht="13.8">
      <c r="A17" s="77"/>
      <c r="B17" s="78"/>
      <c r="C17" s="69" t="s">
        <v>93</v>
      </c>
      <c r="D17" s="79"/>
      <c r="E17" s="78"/>
      <c r="F17" s="84"/>
      <c r="G17" s="81"/>
      <c r="H17" s="81"/>
    </row>
    <row r="18" spans="1:8" s="72" customFormat="1" ht="13.8">
      <c r="A18" s="77"/>
      <c r="B18" s="78"/>
      <c r="C18" s="69" t="s">
        <v>94</v>
      </c>
      <c r="D18" s="79"/>
      <c r="E18" s="81"/>
      <c r="F18" s="81"/>
      <c r="G18" s="81"/>
      <c r="H18" s="81"/>
    </row>
    <row r="19" spans="1:8" s="72" customFormat="1" ht="13.8">
      <c r="A19" s="77"/>
      <c r="B19" s="78"/>
      <c r="C19" s="69" t="s">
        <v>95</v>
      </c>
      <c r="D19" s="79"/>
      <c r="E19" s="81"/>
      <c r="F19" s="81"/>
      <c r="G19" s="81"/>
      <c r="H19" s="81"/>
    </row>
    <row r="20" spans="1:8" s="72" customFormat="1" ht="13.8">
      <c r="A20" s="67"/>
      <c r="B20" s="68"/>
      <c r="C20" s="69"/>
      <c r="D20" s="70"/>
    </row>
    <row r="21" spans="1:8" s="10" customFormat="1" ht="11.25" customHeight="1">
      <c r="A21" s="9"/>
      <c r="B21" s="100" t="s">
        <v>6</v>
      </c>
      <c r="C21" s="102" t="s">
        <v>7</v>
      </c>
      <c r="D21" s="104" t="s">
        <v>8</v>
      </c>
      <c r="E21" s="99" t="s">
        <v>13</v>
      </c>
      <c r="F21" s="99" t="s">
        <v>14</v>
      </c>
    </row>
    <row r="22" spans="1:8" s="10" customFormat="1" ht="48.75" customHeight="1">
      <c r="A22" s="9"/>
      <c r="B22" s="101"/>
      <c r="C22" s="103"/>
      <c r="D22" s="104"/>
      <c r="E22" s="99"/>
      <c r="F22" s="99"/>
    </row>
    <row r="23" spans="1:8" s="11" customFormat="1" ht="34.5" customHeight="1">
      <c r="B23" s="12" t="s">
        <v>15</v>
      </c>
      <c r="C23" s="41" t="s">
        <v>16</v>
      </c>
      <c r="D23" s="14">
        <f>SUM(D24,D25,D26,D27)</f>
        <v>64995.015679381417</v>
      </c>
      <c r="E23" s="14">
        <f>SUM(E24,E25,E26,E27)</f>
        <v>64995.015679381417</v>
      </c>
      <c r="F23" s="14">
        <f>SUM(F24,F25,F26,F27)</f>
        <v>0</v>
      </c>
    </row>
    <row r="24" spans="1:8" s="19" customFormat="1" ht="34.5" customHeight="1">
      <c r="A24" s="15"/>
      <c r="B24" s="16" t="s">
        <v>17</v>
      </c>
      <c r="C24" s="42" t="s">
        <v>18</v>
      </c>
      <c r="D24" s="18">
        <v>42685.724826474907</v>
      </c>
      <c r="E24" s="18">
        <v>42685.724826474907</v>
      </c>
      <c r="F24" s="18">
        <v>0</v>
      </c>
    </row>
    <row r="25" spans="1:8" s="19" customFormat="1" ht="35.1" customHeight="1">
      <c r="A25" s="15"/>
      <c r="B25" s="16" t="s">
        <v>19</v>
      </c>
      <c r="C25" s="42" t="s">
        <v>20</v>
      </c>
      <c r="D25" s="18">
        <v>9756.7371031942639</v>
      </c>
      <c r="E25" s="18">
        <v>9756.7371031942639</v>
      </c>
      <c r="F25" s="18">
        <v>0</v>
      </c>
    </row>
    <row r="26" spans="1:8" s="19" customFormat="1" ht="35.1" customHeight="1">
      <c r="A26" s="15"/>
      <c r="B26" s="16" t="s">
        <v>21</v>
      </c>
      <c r="C26" s="42" t="s">
        <v>22</v>
      </c>
      <c r="D26" s="18">
        <v>7979.083232589941</v>
      </c>
      <c r="E26" s="18">
        <v>7979.083232589941</v>
      </c>
      <c r="F26" s="18">
        <v>0</v>
      </c>
    </row>
    <row r="27" spans="1:8" s="19" customFormat="1" ht="35.1" customHeight="1">
      <c r="A27" s="15"/>
      <c r="B27" s="16" t="s">
        <v>23</v>
      </c>
      <c r="C27" s="42" t="s">
        <v>24</v>
      </c>
      <c r="D27" s="18">
        <v>4573.4705171223113</v>
      </c>
      <c r="E27" s="18">
        <v>4573.4705171223113</v>
      </c>
      <c r="F27" s="18">
        <v>0</v>
      </c>
    </row>
    <row r="28" spans="1:8" s="11" customFormat="1" ht="34.5" customHeight="1">
      <c r="B28" s="12" t="s">
        <v>25</v>
      </c>
      <c r="C28" s="41" t="s">
        <v>26</v>
      </c>
      <c r="D28" s="14">
        <f>SUM(D29,D32,D35)</f>
        <v>395823.45428792876</v>
      </c>
      <c r="E28" s="14">
        <f>SUM(E29,E32,E35)</f>
        <v>197911.72714396438</v>
      </c>
      <c r="F28" s="14">
        <f>SUM(F29,F32,F35)</f>
        <v>197911.72714396438</v>
      </c>
    </row>
    <row r="29" spans="1:8" s="19" customFormat="1" ht="34.5" customHeight="1">
      <c r="A29" s="15"/>
      <c r="B29" s="16" t="s">
        <v>27</v>
      </c>
      <c r="C29" s="42" t="s">
        <v>28</v>
      </c>
      <c r="D29" s="18">
        <f>D30+D31</f>
        <v>300190.36906382587</v>
      </c>
      <c r="E29" s="18">
        <f>E30+E31</f>
        <v>150095.18453191294</v>
      </c>
      <c r="F29" s="18">
        <f>F30+F31</f>
        <v>150095.18453191294</v>
      </c>
    </row>
    <row r="30" spans="1:8" s="20" customFormat="1" ht="35.1" customHeight="1">
      <c r="B30" s="21" t="s">
        <v>29</v>
      </c>
      <c r="C30" s="43" t="s">
        <v>30</v>
      </c>
      <c r="D30" s="22">
        <v>226353.48548761584</v>
      </c>
      <c r="E30" s="22">
        <v>113176.74274380792</v>
      </c>
      <c r="F30" s="22">
        <v>113176.74274380792</v>
      </c>
    </row>
    <row r="31" spans="1:8" s="20" customFormat="1" ht="35.1" customHeight="1">
      <c r="B31" s="21" t="s">
        <v>31</v>
      </c>
      <c r="C31" s="43" t="s">
        <v>32</v>
      </c>
      <c r="D31" s="22">
        <v>73836.883576210035</v>
      </c>
      <c r="E31" s="22">
        <v>36918.441788105018</v>
      </c>
      <c r="F31" s="22">
        <v>36918.441788105018</v>
      </c>
    </row>
    <row r="32" spans="1:8" s="19" customFormat="1" ht="34.5" customHeight="1">
      <c r="A32" s="15"/>
      <c r="B32" s="16" t="s">
        <v>33</v>
      </c>
      <c r="C32" s="42" t="s">
        <v>34</v>
      </c>
      <c r="D32" s="18">
        <f xml:space="preserve"> SUM(D33, D34)</f>
        <v>40736.582214992755</v>
      </c>
      <c r="E32" s="18">
        <f xml:space="preserve"> SUM(E33, E34)</f>
        <v>20368.291107496378</v>
      </c>
      <c r="F32" s="18">
        <f xml:space="preserve"> SUM(F33, F34)</f>
        <v>20368.291107496378</v>
      </c>
    </row>
    <row r="33" spans="1:6" s="20" customFormat="1" ht="35.1" customHeight="1">
      <c r="B33" s="21" t="s">
        <v>35</v>
      </c>
      <c r="C33" s="43" t="s">
        <v>36</v>
      </c>
      <c r="D33" s="22">
        <v>22379.404991485721</v>
      </c>
      <c r="E33" s="22">
        <v>11189.70249574286</v>
      </c>
      <c r="F33" s="22">
        <v>11189.70249574286</v>
      </c>
    </row>
    <row r="34" spans="1:6" s="20" customFormat="1" ht="35.1" customHeight="1">
      <c r="B34" s="21" t="s">
        <v>37</v>
      </c>
      <c r="C34" s="43" t="s">
        <v>38</v>
      </c>
      <c r="D34" s="22">
        <v>18357.177223507031</v>
      </c>
      <c r="E34" s="22">
        <v>9178.5886117535156</v>
      </c>
      <c r="F34" s="22">
        <v>9178.5886117535156</v>
      </c>
    </row>
    <row r="35" spans="1:6" s="19" customFormat="1" ht="35.1" customHeight="1">
      <c r="A35" s="15"/>
      <c r="B35" s="16" t="s">
        <v>39</v>
      </c>
      <c r="C35" s="42" t="s">
        <v>40</v>
      </c>
      <c r="D35" s="18">
        <f xml:space="preserve"> SUM(D36, D37)</f>
        <v>54896.503009110136</v>
      </c>
      <c r="E35" s="18">
        <f xml:space="preserve"> SUM(E36, E37)</f>
        <v>27448.251504555068</v>
      </c>
      <c r="F35" s="18">
        <f xml:space="preserve"> SUM(F36, F37)</f>
        <v>27448.251504555068</v>
      </c>
    </row>
    <row r="36" spans="1:6" s="20" customFormat="1" ht="35.1" customHeight="1">
      <c r="B36" s="21" t="s">
        <v>41</v>
      </c>
      <c r="C36" s="43" t="s">
        <v>42</v>
      </c>
      <c r="D36" s="22">
        <v>29337.40492526233</v>
      </c>
      <c r="E36" s="22">
        <v>14668.702462631165</v>
      </c>
      <c r="F36" s="22">
        <v>14668.702462631165</v>
      </c>
    </row>
    <row r="37" spans="1:6" s="20" customFormat="1" ht="35.1" customHeight="1">
      <c r="B37" s="21" t="s">
        <v>43</v>
      </c>
      <c r="C37" s="43" t="s">
        <v>44</v>
      </c>
      <c r="D37" s="22">
        <v>25559.098083847803</v>
      </c>
      <c r="E37" s="22">
        <v>12779.549041923901</v>
      </c>
      <c r="F37" s="22">
        <v>12779.549041923901</v>
      </c>
    </row>
    <row r="38" spans="1:6" s="11" customFormat="1" ht="34.5" customHeight="1">
      <c r="B38" s="12" t="s">
        <v>45</v>
      </c>
      <c r="C38" s="41" t="s">
        <v>46</v>
      </c>
      <c r="D38" s="14">
        <f>SUM(D39,D40,D43,D44,D45)</f>
        <v>62618.378836803546</v>
      </c>
      <c r="E38" s="14">
        <f>SUM(E39,E40,E43,E44,E45)</f>
        <v>31309.189418401773</v>
      </c>
      <c r="F38" s="14">
        <f>SUM(F39,F40,F43,F44,F45)</f>
        <v>31309.189418401773</v>
      </c>
    </row>
    <row r="39" spans="1:6" s="19" customFormat="1" ht="35.1" customHeight="1">
      <c r="A39" s="15"/>
      <c r="B39" s="16" t="s">
        <v>47</v>
      </c>
      <c r="C39" s="42" t="s">
        <v>48</v>
      </c>
      <c r="D39" s="18">
        <v>16388.269353021617</v>
      </c>
      <c r="E39" s="18">
        <v>8194.1346765108083</v>
      </c>
      <c r="F39" s="18">
        <v>8194.1346765108083</v>
      </c>
    </row>
    <row r="40" spans="1:6" s="19" customFormat="1" ht="35.1" customHeight="1">
      <c r="A40" s="15"/>
      <c r="B40" s="16" t="s">
        <v>49</v>
      </c>
      <c r="C40" s="42" t="s">
        <v>50</v>
      </c>
      <c r="D40" s="18">
        <f>+D41+D42</f>
        <v>20225.193307874055</v>
      </c>
      <c r="E40" s="18">
        <v>10112.596653937027</v>
      </c>
      <c r="F40" s="18">
        <v>10112.596653937027</v>
      </c>
    </row>
    <row r="41" spans="1:6" s="20" customFormat="1" ht="35.1" customHeight="1">
      <c r="B41" s="21" t="s">
        <v>51</v>
      </c>
      <c r="C41" s="43" t="s">
        <v>52</v>
      </c>
      <c r="D41" s="22">
        <v>10346.49699088986</v>
      </c>
      <c r="E41" s="22">
        <v>5173.2484954449301</v>
      </c>
      <c r="F41" s="22">
        <v>5173.2484954449301</v>
      </c>
    </row>
    <row r="42" spans="1:6" s="20" customFormat="1" ht="35.1" customHeight="1">
      <c r="B42" s="21" t="s">
        <v>53</v>
      </c>
      <c r="C42" s="43" t="s">
        <v>54</v>
      </c>
      <c r="D42" s="22">
        <v>9878.6963169841929</v>
      </c>
      <c r="E42" s="22">
        <v>4939.3481584920964</v>
      </c>
      <c r="F42" s="22">
        <v>4939.3481584920964</v>
      </c>
    </row>
    <row r="43" spans="1:6" s="19" customFormat="1" ht="35.1" customHeight="1">
      <c r="A43" s="15"/>
      <c r="B43" s="16" t="s">
        <v>55</v>
      </c>
      <c r="C43" s="42" t="s">
        <v>56</v>
      </c>
      <c r="D43" s="18">
        <v>0</v>
      </c>
      <c r="E43" s="18">
        <v>0</v>
      </c>
      <c r="F43" s="18">
        <v>0</v>
      </c>
    </row>
    <row r="44" spans="1:6" s="19" customFormat="1" ht="35.1" customHeight="1">
      <c r="A44" s="15"/>
      <c r="B44" s="16" t="s">
        <v>57</v>
      </c>
      <c r="C44" s="42" t="s">
        <v>58</v>
      </c>
      <c r="D44" s="18">
        <v>6247.5235419394867</v>
      </c>
      <c r="E44" s="18">
        <v>3123.7617709697433</v>
      </c>
      <c r="F44" s="18">
        <v>3123.7617709697433</v>
      </c>
    </row>
    <row r="45" spans="1:6" s="19" customFormat="1" ht="35.1" customHeight="1">
      <c r="A45" s="15"/>
      <c r="B45" s="16" t="s">
        <v>59</v>
      </c>
      <c r="C45" s="42" t="s">
        <v>60</v>
      </c>
      <c r="D45" s="18">
        <v>19757.392633968386</v>
      </c>
      <c r="E45" s="18">
        <v>9878.6963169841929</v>
      </c>
      <c r="F45" s="18">
        <v>9878.6963169841929</v>
      </c>
    </row>
    <row r="46" spans="1:6" s="11" customFormat="1" ht="34.5" customHeight="1">
      <c r="B46" s="12" t="s">
        <v>61</v>
      </c>
      <c r="C46" s="41" t="s">
        <v>62</v>
      </c>
      <c r="D46" s="14">
        <f t="shared" ref="D46:F46" si="0">SUM(D47:D49)</f>
        <v>17430.159727879807</v>
      </c>
      <c r="E46" s="14">
        <f t="shared" si="0"/>
        <v>0</v>
      </c>
      <c r="F46" s="14">
        <f t="shared" si="0"/>
        <v>18852.055462476961</v>
      </c>
    </row>
    <row r="47" spans="1:6" s="27" customFormat="1" ht="35.1" customHeight="1">
      <c r="A47" s="23"/>
      <c r="B47" s="24" t="s">
        <v>63</v>
      </c>
      <c r="C47" s="44" t="s">
        <v>64</v>
      </c>
      <c r="D47" s="26">
        <v>8863.1042654028442</v>
      </c>
      <c r="E47" s="26">
        <v>0</v>
      </c>
      <c r="F47" s="26">
        <v>10285</v>
      </c>
    </row>
    <row r="48" spans="1:6" s="27" customFormat="1" ht="35.1" customHeight="1">
      <c r="A48" s="23"/>
      <c r="B48" s="24" t="s">
        <v>65</v>
      </c>
      <c r="C48" s="44" t="s">
        <v>66</v>
      </c>
      <c r="D48" s="26">
        <v>8567.0554624769611</v>
      </c>
      <c r="E48" s="26">
        <v>0</v>
      </c>
      <c r="F48" s="26">
        <v>8567.0554624769611</v>
      </c>
    </row>
    <row r="49" spans="1:6" s="27" customFormat="1">
      <c r="A49" s="23"/>
      <c r="B49" s="24" t="s">
        <v>67</v>
      </c>
      <c r="C49" s="44"/>
      <c r="D49" s="26">
        <v>0</v>
      </c>
      <c r="E49" s="26">
        <v>0</v>
      </c>
      <c r="F49" s="26">
        <v>0</v>
      </c>
    </row>
    <row r="50" spans="1:6" s="11" customFormat="1" ht="34.5" customHeight="1">
      <c r="B50" s="12" t="s">
        <v>68</v>
      </c>
      <c r="C50" s="41" t="s">
        <v>69</v>
      </c>
      <c r="D50" s="14">
        <f>SUM(D62,D52,D54,D56,D58,D60)</f>
        <v>594204.0837280493</v>
      </c>
      <c r="E50" s="14">
        <f>SUM(E62,E52,E54,E56,E58,E60)</f>
        <v>307418.554874786</v>
      </c>
      <c r="F50" s="14">
        <f>SUM(F62,F52,F54,F56,F58,F60)</f>
        <v>286785.52885326324</v>
      </c>
    </row>
    <row r="51" spans="1:6" s="31" customFormat="1">
      <c r="A51" s="15"/>
      <c r="B51" s="28"/>
      <c r="C51" s="10"/>
      <c r="D51" s="30"/>
      <c r="E51" s="30"/>
      <c r="F51" s="30"/>
    </row>
    <row r="52" spans="1:6" s="19" customFormat="1" ht="35.1" customHeight="1">
      <c r="A52" s="15"/>
      <c r="B52" s="16" t="s">
        <v>70</v>
      </c>
      <c r="C52" s="42" t="s">
        <v>71</v>
      </c>
      <c r="D52" s="18">
        <v>11631.860015214412</v>
      </c>
      <c r="E52" s="18">
        <v>11631.860015214412</v>
      </c>
      <c r="F52" s="18">
        <v>0</v>
      </c>
    </row>
    <row r="53" spans="1:6" s="31" customFormat="1">
      <c r="A53" s="15"/>
      <c r="B53" s="28"/>
      <c r="C53" s="10"/>
      <c r="D53" s="30"/>
      <c r="E53" s="30"/>
      <c r="F53" s="30"/>
    </row>
    <row r="54" spans="1:6" s="19" customFormat="1" ht="34.5" customHeight="1">
      <c r="A54" s="15"/>
      <c r="B54" s="16" t="s">
        <v>72</v>
      </c>
      <c r="C54" s="88" t="s">
        <v>96</v>
      </c>
      <c r="D54" s="18">
        <v>201135.37930077733</v>
      </c>
      <c r="E54" s="18">
        <v>114429.1165427002</v>
      </c>
      <c r="F54" s="18">
        <v>86706.262758077137</v>
      </c>
    </row>
    <row r="55" spans="1:6" s="31" customFormat="1">
      <c r="A55" s="15"/>
      <c r="B55" s="28"/>
      <c r="C55" s="89"/>
      <c r="D55" s="30"/>
      <c r="E55" s="30"/>
      <c r="F55" s="30"/>
    </row>
    <row r="56" spans="1:6" s="19" customFormat="1" ht="35.1" customHeight="1">
      <c r="A56" s="15"/>
      <c r="B56" s="16" t="s">
        <v>74</v>
      </c>
      <c r="C56" s="88" t="s">
        <v>97</v>
      </c>
      <c r="D56" s="18">
        <v>215965.6837262199</v>
      </c>
      <c r="E56" s="18">
        <v>109774.11781564952</v>
      </c>
      <c r="F56" s="18">
        <v>106191.56591057037</v>
      </c>
    </row>
    <row r="57" spans="1:6" s="31" customFormat="1">
      <c r="A57" s="15"/>
      <c r="B57" s="28"/>
      <c r="C57" s="89"/>
      <c r="D57" s="30"/>
      <c r="E57" s="30"/>
      <c r="F57" s="30"/>
    </row>
    <row r="58" spans="1:6" s="19" customFormat="1" ht="44.25" customHeight="1">
      <c r="A58" s="15"/>
      <c r="B58" s="16" t="s">
        <v>76</v>
      </c>
      <c r="C58" s="88" t="s">
        <v>98</v>
      </c>
      <c r="D58" s="18">
        <v>93509.702617702074</v>
      </c>
      <c r="E58" s="18">
        <v>63261.26865023165</v>
      </c>
      <c r="F58" s="18">
        <v>30248.433967470428</v>
      </c>
    </row>
    <row r="59" spans="1:6" s="31" customFormat="1">
      <c r="A59" s="15"/>
      <c r="B59" s="28"/>
      <c r="C59" s="89"/>
      <c r="D59" s="30"/>
      <c r="E59" s="30"/>
      <c r="F59" s="30"/>
    </row>
    <row r="60" spans="1:6" s="19" customFormat="1" ht="48" customHeight="1">
      <c r="A60" s="15"/>
      <c r="B60" s="16" t="s">
        <v>78</v>
      </c>
      <c r="C60" s="88" t="s">
        <v>99</v>
      </c>
      <c r="D60" s="18">
        <v>12011.458068135564</v>
      </c>
      <c r="E60" s="18">
        <v>8322.1918509902316</v>
      </c>
      <c r="F60" s="18">
        <v>3689.2662171453312</v>
      </c>
    </row>
    <row r="61" spans="1:6" s="31" customFormat="1">
      <c r="A61" s="15"/>
      <c r="B61" s="28"/>
      <c r="C61" s="89"/>
      <c r="D61" s="30"/>
      <c r="E61" s="30"/>
      <c r="F61" s="30"/>
    </row>
    <row r="62" spans="1:6" s="31" customFormat="1" ht="39.6">
      <c r="A62" s="15"/>
      <c r="B62" s="16" t="s">
        <v>80</v>
      </c>
      <c r="C62" s="88" t="s">
        <v>100</v>
      </c>
      <c r="D62" s="18">
        <v>59950</v>
      </c>
      <c r="E62" s="18">
        <v>0</v>
      </c>
      <c r="F62" s="18">
        <v>59950</v>
      </c>
    </row>
    <row r="63" spans="1:6" s="11" customFormat="1" ht="13.5" customHeight="1">
      <c r="B63" s="28"/>
      <c r="C63" s="10"/>
      <c r="D63" s="30"/>
      <c r="E63" s="30"/>
      <c r="F63" s="30"/>
    </row>
    <row r="64" spans="1:6">
      <c r="B64" s="50" t="s">
        <v>82</v>
      </c>
      <c r="C64" s="49" t="s">
        <v>83</v>
      </c>
      <c r="D64" s="53">
        <f>5.5%*SUM(D23,D28,D38,D46,D50)</f>
        <v>62428.910074302359</v>
      </c>
      <c r="E64" s="53">
        <f>$D$64/2</f>
        <v>31214.45503715118</v>
      </c>
      <c r="F64" s="53">
        <f>$D$64/2</f>
        <v>31214.45503715118</v>
      </c>
    </row>
    <row r="65" spans="2:6" ht="15.6">
      <c r="B65" s="12"/>
      <c r="C65" s="41" t="s">
        <v>103</v>
      </c>
      <c r="D65" s="14">
        <f>SUM(D46,D50,D38,D28,D23,D64)</f>
        <v>1197500.0023343451</v>
      </c>
      <c r="E65" s="14">
        <f>SUM(E46,E50,E38,E28,E23,E64)</f>
        <v>632848.94215368479</v>
      </c>
      <c r="F65" s="14">
        <f>SUM(F46,F50,F38,F28,F23,F64)</f>
        <v>566072.95591525757</v>
      </c>
    </row>
    <row r="66" spans="2:6">
      <c r="D66" s="34"/>
    </row>
    <row r="67" spans="2:6">
      <c r="D67" s="33"/>
      <c r="E67" s="33"/>
      <c r="F67" s="33"/>
    </row>
    <row r="68" spans="2:6">
      <c r="D68" s="33"/>
      <c r="E68" s="33"/>
      <c r="F68" s="33"/>
    </row>
    <row r="69" spans="2:6">
      <c r="D69" s="33"/>
      <c r="E69" s="33"/>
      <c r="F69" s="33"/>
    </row>
    <row r="70" spans="2:6" ht="14.4" hidden="1" customHeight="1">
      <c r="D70" s="33"/>
      <c r="E70" s="33"/>
      <c r="F70" s="33"/>
    </row>
    <row r="71" spans="2:6" ht="14.4" hidden="1" customHeight="1">
      <c r="D71" s="33"/>
      <c r="E71" s="33"/>
      <c r="F71" s="33"/>
    </row>
    <row r="72" spans="2:6" ht="12.9" hidden="1" customHeight="1">
      <c r="D72" s="33"/>
      <c r="E72" s="33"/>
      <c r="F72" s="33"/>
    </row>
    <row r="73" spans="2:6">
      <c r="D73" s="33"/>
      <c r="E73" s="33"/>
      <c r="F73" s="33"/>
    </row>
    <row r="74" spans="2:6">
      <c r="D74" s="33"/>
      <c r="E74" s="33"/>
      <c r="F74" s="33"/>
    </row>
    <row r="75" spans="2:6">
      <c r="D75" s="33"/>
      <c r="E75" s="33"/>
      <c r="F75" s="33"/>
    </row>
    <row r="76" spans="2:6" ht="15.6" customHeight="1">
      <c r="D76" s="33"/>
      <c r="E76" s="33"/>
      <c r="F76" s="33"/>
    </row>
    <row r="77" spans="2:6">
      <c r="D77" s="33"/>
      <c r="E77" s="33"/>
      <c r="F77" s="33"/>
    </row>
    <row r="78" spans="2:6">
      <c r="D78" s="33"/>
      <c r="E78" s="33"/>
      <c r="F78" s="33"/>
    </row>
    <row r="79" spans="2:6">
      <c r="D79" s="33"/>
      <c r="E79" s="33"/>
      <c r="F79" s="33"/>
    </row>
    <row r="80" spans="2:6">
      <c r="D80" s="33"/>
      <c r="E80" s="33"/>
      <c r="F80" s="33"/>
    </row>
    <row r="81" spans="4:7">
      <c r="D81" s="33"/>
      <c r="E81" s="33"/>
      <c r="F81" s="33"/>
    </row>
    <row r="82" spans="4:7">
      <c r="D82" s="33"/>
      <c r="E82" s="33"/>
      <c r="F82" s="33"/>
    </row>
    <row r="83" spans="4:7">
      <c r="D83" s="33"/>
      <c r="E83" s="33"/>
      <c r="F83" s="33"/>
    </row>
    <row r="84" spans="4:7">
      <c r="D84" s="33"/>
      <c r="E84" s="33"/>
      <c r="F84" s="33"/>
    </row>
    <row r="85" spans="4:7">
      <c r="D85" s="33"/>
      <c r="E85" s="33"/>
      <c r="F85" s="33"/>
    </row>
    <row r="86" spans="4:7">
      <c r="D86" s="33"/>
      <c r="E86" s="33"/>
      <c r="F86" s="33"/>
    </row>
    <row r="87" spans="4:7">
      <c r="D87" s="33"/>
      <c r="E87" s="33"/>
      <c r="F87" s="33"/>
    </row>
    <row r="88" spans="4:7">
      <c r="D88" s="33"/>
      <c r="E88" s="33"/>
      <c r="F88" s="33"/>
    </row>
    <row r="89" spans="4:7" ht="15" customHeight="1">
      <c r="D89" s="33"/>
      <c r="E89" s="33"/>
      <c r="F89" s="33"/>
    </row>
    <row r="90" spans="4:7" ht="15" customHeight="1">
      <c r="D90" s="33"/>
      <c r="E90" s="33"/>
      <c r="F90" s="33"/>
    </row>
    <row r="91" spans="4:7" ht="15" customHeight="1">
      <c r="D91" s="33"/>
      <c r="E91" s="33"/>
      <c r="F91" s="33"/>
    </row>
    <row r="92" spans="4:7" ht="15" customHeight="1">
      <c r="D92" s="33"/>
      <c r="E92" s="33"/>
      <c r="F92" s="33"/>
      <c r="G92" s="36"/>
    </row>
    <row r="93" spans="4:7" ht="15" customHeight="1">
      <c r="D93" s="33"/>
      <c r="E93" s="33"/>
      <c r="F93" s="33"/>
    </row>
    <row r="94" spans="4:7" ht="15" customHeight="1">
      <c r="D94" s="33"/>
      <c r="E94" s="33"/>
      <c r="F94" s="33"/>
    </row>
    <row r="95" spans="4:7" ht="15" customHeight="1">
      <c r="D95" s="33"/>
      <c r="E95" s="33"/>
      <c r="F95" s="33"/>
    </row>
    <row r="96" spans="4:7" ht="15" customHeight="1">
      <c r="D96" s="33"/>
      <c r="E96" s="33"/>
      <c r="F96" s="33"/>
    </row>
    <row r="97" spans="4:7" ht="38.25" customHeight="1">
      <c r="D97" s="33"/>
      <c r="E97" s="33"/>
      <c r="F97" s="33"/>
      <c r="G97" s="33" t="s">
        <v>89</v>
      </c>
    </row>
    <row r="98" spans="4:7" ht="15" customHeight="1">
      <c r="D98" s="33"/>
      <c r="E98" s="33"/>
      <c r="F98" s="33"/>
    </row>
    <row r="99" spans="4:7">
      <c r="D99" s="33"/>
      <c r="E99" s="33"/>
      <c r="F99" s="33"/>
    </row>
    <row r="100" spans="4:7">
      <c r="D100" s="33"/>
      <c r="E100" s="33"/>
      <c r="F100" s="33"/>
    </row>
    <row r="101" spans="4:7">
      <c r="D101" s="33"/>
      <c r="E101" s="33"/>
      <c r="F101" s="33"/>
    </row>
    <row r="102" spans="4:7">
      <c r="D102" s="33"/>
      <c r="E102" s="33"/>
      <c r="F102" s="33"/>
    </row>
    <row r="103" spans="4:7" ht="39" customHeight="1">
      <c r="D103" s="33"/>
      <c r="E103" s="33"/>
      <c r="F103" s="33"/>
    </row>
    <row r="104" spans="4:7">
      <c r="D104" s="33"/>
      <c r="E104" s="33"/>
      <c r="F104" s="33"/>
    </row>
    <row r="105" spans="4:7">
      <c r="D105" s="33"/>
      <c r="E105" s="33"/>
      <c r="F105" s="33"/>
    </row>
    <row r="106" spans="4:7">
      <c r="D106" s="33"/>
      <c r="E106" s="33"/>
      <c r="F106" s="33"/>
    </row>
    <row r="107" spans="4:7">
      <c r="D107" s="33"/>
      <c r="E107" s="33"/>
      <c r="F107" s="33"/>
    </row>
    <row r="108" spans="4:7">
      <c r="D108" s="33"/>
      <c r="E108" s="33"/>
      <c r="F108" s="33"/>
    </row>
    <row r="109" spans="4:7">
      <c r="D109" s="33"/>
      <c r="E109" s="33"/>
      <c r="F109" s="33"/>
    </row>
    <row r="110" spans="4:7">
      <c r="D110" s="33"/>
      <c r="E110" s="33"/>
      <c r="F110" s="33"/>
    </row>
    <row r="111" spans="4:7">
      <c r="D111" s="33"/>
      <c r="E111" s="33"/>
      <c r="F111" s="33"/>
    </row>
    <row r="112" spans="4:7">
      <c r="D112" s="33"/>
      <c r="E112" s="33"/>
      <c r="F112" s="33"/>
    </row>
    <row r="113" spans="4:6">
      <c r="D113" s="33"/>
      <c r="E113" s="33"/>
      <c r="F113" s="33"/>
    </row>
    <row r="114" spans="4:6">
      <c r="D114" s="33"/>
      <c r="E114" s="33"/>
      <c r="F114" s="33"/>
    </row>
    <row r="115" spans="4:6">
      <c r="D115" s="33"/>
      <c r="E115" s="33"/>
      <c r="F115" s="33"/>
    </row>
    <row r="116" spans="4:6">
      <c r="D116" s="33"/>
      <c r="E116" s="33"/>
      <c r="F116" s="33"/>
    </row>
    <row r="117" spans="4:6">
      <c r="D117" s="33"/>
      <c r="E117" s="33"/>
      <c r="F117" s="33"/>
    </row>
    <row r="118" spans="4:6">
      <c r="D118" s="33"/>
      <c r="E118" s="33"/>
      <c r="F118" s="33"/>
    </row>
    <row r="119" spans="4:6">
      <c r="D119" s="33"/>
      <c r="E119" s="33"/>
      <c r="F119" s="33"/>
    </row>
    <row r="120" spans="4:6">
      <c r="D120" s="33"/>
      <c r="E120" s="33"/>
      <c r="F120" s="33"/>
    </row>
    <row r="121" spans="4:6">
      <c r="D121" s="33"/>
      <c r="E121" s="33"/>
      <c r="F121" s="33"/>
    </row>
    <row r="122" spans="4:6">
      <c r="D122" s="33"/>
      <c r="E122" s="33"/>
      <c r="F122" s="33"/>
    </row>
    <row r="123" spans="4:6">
      <c r="D123" s="33"/>
      <c r="E123" s="33"/>
      <c r="F123" s="33"/>
    </row>
    <row r="124" spans="4:6">
      <c r="D124" s="33"/>
      <c r="E124" s="33"/>
      <c r="F124" s="33"/>
    </row>
    <row r="125" spans="4:6">
      <c r="D125" s="33"/>
      <c r="E125" s="33"/>
      <c r="F125" s="33"/>
    </row>
    <row r="126" spans="4:6">
      <c r="D126" s="33"/>
      <c r="E126" s="33"/>
      <c r="F126" s="33"/>
    </row>
    <row r="127" spans="4:6">
      <c r="D127" s="33"/>
      <c r="E127" s="33"/>
      <c r="F127" s="33"/>
    </row>
    <row r="128" spans="4:6">
      <c r="D128" s="33"/>
      <c r="E128" s="33"/>
      <c r="F128" s="33"/>
    </row>
    <row r="129" spans="4:6">
      <c r="D129" s="33"/>
      <c r="E129" s="33"/>
      <c r="F129" s="33"/>
    </row>
    <row r="130" spans="4:6">
      <c r="D130" s="33"/>
      <c r="E130" s="33"/>
      <c r="F130" s="33"/>
    </row>
  </sheetData>
  <mergeCells count="5">
    <mergeCell ref="F21:F22"/>
    <mergeCell ref="B21:B22"/>
    <mergeCell ref="C21:C22"/>
    <mergeCell ref="D21:D22"/>
    <mergeCell ref="E21:E2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AE4DFB-0979-494B-848F-0EF42934425E}">
  <dimension ref="A1:G133"/>
  <sheetViews>
    <sheetView topLeftCell="A56" workbookViewId="0">
      <selection activeCell="D64" sqref="D64"/>
    </sheetView>
  </sheetViews>
  <sheetFormatPr defaultColWidth="24.88671875" defaultRowHeight="13.2"/>
  <cols>
    <col min="1" max="1" width="8.44140625" style="32" customWidth="1"/>
    <col min="2" max="2" width="13.5546875" style="33" customWidth="1"/>
    <col min="3" max="3" width="95.88671875" style="33" customWidth="1"/>
    <col min="4" max="4" width="18.5546875" style="37" bestFit="1" customWidth="1"/>
    <col min="5" max="6" width="19" style="35" customWidth="1"/>
    <col min="7" max="16384" width="24.88671875" style="33"/>
  </cols>
  <sheetData>
    <row r="1" spans="1:6" ht="13.2" customHeight="1"/>
    <row r="2" spans="1:6" ht="13.2" customHeight="1"/>
    <row r="3" spans="1:6" ht="13.2" customHeight="1"/>
    <row r="4" spans="1:6" ht="13.2" customHeight="1"/>
    <row r="5" spans="1:6" ht="13.2" customHeight="1"/>
    <row r="6" spans="1:6" ht="13.2" customHeight="1"/>
    <row r="7" spans="1:6" ht="13.2" customHeight="1"/>
    <row r="8" spans="1:6" ht="13.2" customHeight="1"/>
    <row r="9" spans="1:6" ht="13.2" customHeight="1"/>
    <row r="10" spans="1:6" ht="13.2" customHeight="1"/>
    <row r="11" spans="1:6" ht="13.2" customHeight="1"/>
    <row r="12" spans="1:6" ht="13.2" customHeight="1"/>
    <row r="13" spans="1:6" ht="13.2" customHeight="1"/>
    <row r="14" spans="1:6" s="81" customFormat="1" ht="13.8">
      <c r="A14" s="77"/>
      <c r="B14" s="78"/>
      <c r="C14" s="69" t="s">
        <v>90</v>
      </c>
      <c r="D14" s="79"/>
      <c r="E14" s="78"/>
      <c r="F14" s="80"/>
    </row>
    <row r="15" spans="1:6" s="81" customFormat="1" ht="13.8">
      <c r="A15" s="77"/>
      <c r="B15" s="78"/>
      <c r="C15" s="69" t="s">
        <v>104</v>
      </c>
      <c r="D15" s="79"/>
      <c r="E15" s="78"/>
      <c r="F15" s="80"/>
    </row>
    <row r="16" spans="1:6" s="81" customFormat="1" ht="15.6" customHeight="1">
      <c r="A16" s="77"/>
      <c r="C16" s="73" t="s">
        <v>92</v>
      </c>
      <c r="D16" s="79"/>
      <c r="E16" s="82"/>
      <c r="F16" s="83"/>
    </row>
    <row r="17" spans="1:6" s="81" customFormat="1" ht="13.8">
      <c r="A17" s="77"/>
      <c r="B17" s="78"/>
      <c r="C17" s="69" t="s">
        <v>93</v>
      </c>
      <c r="D17" s="79"/>
      <c r="E17" s="78"/>
      <c r="F17" s="84"/>
    </row>
    <row r="18" spans="1:6" s="81" customFormat="1" ht="13.8">
      <c r="A18" s="77"/>
      <c r="B18" s="78"/>
      <c r="C18" s="69" t="s">
        <v>94</v>
      </c>
      <c r="D18" s="79"/>
    </row>
    <row r="19" spans="1:6" s="81" customFormat="1" ht="13.8">
      <c r="A19" s="77"/>
      <c r="B19" s="78"/>
      <c r="C19" s="69" t="s">
        <v>95</v>
      </c>
      <c r="D19" s="79"/>
    </row>
    <row r="20" spans="1:6" s="4" customFormat="1" ht="31.95" customHeight="1">
      <c r="A20" s="1"/>
      <c r="B20" s="33"/>
      <c r="C20" s="33"/>
      <c r="D20" s="33"/>
      <c r="E20" s="33"/>
      <c r="F20" s="33"/>
    </row>
    <row r="21" spans="1:6" s="10" customFormat="1" ht="11.25" customHeight="1">
      <c r="A21" s="9"/>
      <c r="B21" s="100" t="s">
        <v>6</v>
      </c>
      <c r="C21" s="102" t="s">
        <v>7</v>
      </c>
      <c r="D21" s="104" t="s">
        <v>8</v>
      </c>
      <c r="E21" s="99" t="s">
        <v>13</v>
      </c>
      <c r="F21" s="99" t="s">
        <v>14</v>
      </c>
    </row>
    <row r="22" spans="1:6" s="10" customFormat="1" ht="48.75" customHeight="1">
      <c r="A22" s="9"/>
      <c r="B22" s="101"/>
      <c r="C22" s="103"/>
      <c r="D22" s="104"/>
      <c r="E22" s="99"/>
      <c r="F22" s="99"/>
    </row>
    <row r="23" spans="1:6" s="11" customFormat="1" ht="34.5" customHeight="1">
      <c r="B23" s="12" t="s">
        <v>15</v>
      </c>
      <c r="C23" s="13" t="s">
        <v>16</v>
      </c>
      <c r="D23" s="14">
        <f t="shared" ref="D23:F23" si="0">SUM(D24,D25,D26,D27)</f>
        <v>3694.9079354492383</v>
      </c>
      <c r="E23" s="14">
        <f t="shared" si="0"/>
        <v>3694.9079354492383</v>
      </c>
      <c r="F23" s="14">
        <f t="shared" si="0"/>
        <v>0</v>
      </c>
    </row>
    <row r="24" spans="1:6" s="19" customFormat="1" ht="34.5" customHeight="1">
      <c r="A24" s="15"/>
      <c r="B24" s="16" t="s">
        <v>17</v>
      </c>
      <c r="C24" s="17" t="s">
        <v>18</v>
      </c>
      <c r="D24" s="18">
        <v>0</v>
      </c>
      <c r="E24" s="18">
        <v>0</v>
      </c>
      <c r="F24" s="18">
        <v>0</v>
      </c>
    </row>
    <row r="25" spans="1:6" s="19" customFormat="1" ht="35.1" customHeight="1">
      <c r="A25" s="15"/>
      <c r="B25" s="16" t="s">
        <v>19</v>
      </c>
      <c r="C25" s="17" t="s">
        <v>20</v>
      </c>
      <c r="D25" s="18">
        <v>3694.9079354492383</v>
      </c>
      <c r="E25" s="18">
        <v>3694.9079354492383</v>
      </c>
      <c r="F25" s="18">
        <v>0</v>
      </c>
    </row>
    <row r="26" spans="1:6" s="19" customFormat="1" ht="35.1" customHeight="1">
      <c r="A26" s="15"/>
      <c r="B26" s="16" t="s">
        <v>21</v>
      </c>
      <c r="C26" s="17" t="s">
        <v>22</v>
      </c>
      <c r="D26" s="18">
        <v>0</v>
      </c>
      <c r="E26" s="18">
        <v>0</v>
      </c>
      <c r="F26" s="18">
        <v>0</v>
      </c>
    </row>
    <row r="27" spans="1:6" s="19" customFormat="1" ht="35.1" customHeight="1">
      <c r="A27" s="15"/>
      <c r="B27" s="16" t="s">
        <v>23</v>
      </c>
      <c r="C27" s="17" t="s">
        <v>24</v>
      </c>
      <c r="D27" s="18">
        <v>0</v>
      </c>
      <c r="E27" s="18">
        <v>0</v>
      </c>
      <c r="F27" s="18">
        <v>0</v>
      </c>
    </row>
    <row r="28" spans="1:6" s="11" customFormat="1" ht="34.5" customHeight="1">
      <c r="B28" s="12" t="s">
        <v>25</v>
      </c>
      <c r="C28" s="13" t="s">
        <v>26</v>
      </c>
      <c r="D28" s="14">
        <f t="shared" ref="D28:F28" si="1">SUM(D29,D32,D35)</f>
        <v>296557.25697599759</v>
      </c>
      <c r="E28" s="14">
        <f t="shared" si="1"/>
        <v>148278.62848799879</v>
      </c>
      <c r="F28" s="14">
        <f t="shared" si="1"/>
        <v>148278.62848799879</v>
      </c>
    </row>
    <row r="29" spans="1:6" s="19" customFormat="1" ht="34.5" customHeight="1">
      <c r="A29" s="15"/>
      <c r="B29" s="16" t="s">
        <v>27</v>
      </c>
      <c r="C29" s="17" t="s">
        <v>28</v>
      </c>
      <c r="D29" s="18">
        <f t="shared" ref="D29:F29" si="2">SUM(D30,D31)</f>
        <v>245750.2187273881</v>
      </c>
      <c r="E29" s="18">
        <f t="shared" si="2"/>
        <v>122875.10936369405</v>
      </c>
      <c r="F29" s="18">
        <f t="shared" si="2"/>
        <v>122875.10936369405</v>
      </c>
    </row>
    <row r="30" spans="1:6" s="20" customFormat="1" ht="35.1" customHeight="1">
      <c r="B30" s="21" t="s">
        <v>29</v>
      </c>
      <c r="C30" s="21" t="s">
        <v>30</v>
      </c>
      <c r="D30" s="22">
        <v>164564.54122080939</v>
      </c>
      <c r="E30" s="22">
        <v>82282.270610404696</v>
      </c>
      <c r="F30" s="22">
        <v>82282.270610404696</v>
      </c>
    </row>
    <row r="31" spans="1:6" s="20" customFormat="1" ht="35.1" customHeight="1">
      <c r="B31" s="21" t="s">
        <v>31</v>
      </c>
      <c r="C31" s="21" t="s">
        <v>32</v>
      </c>
      <c r="D31" s="22">
        <v>81185.677506578708</v>
      </c>
      <c r="E31" s="22">
        <v>40592.838753289354</v>
      </c>
      <c r="F31" s="22">
        <v>40592.838753289354</v>
      </c>
    </row>
    <row r="32" spans="1:6" s="19" customFormat="1" ht="34.5" customHeight="1">
      <c r="A32" s="15"/>
      <c r="B32" s="16" t="s">
        <v>33</v>
      </c>
      <c r="C32" s="17" t="s">
        <v>34</v>
      </c>
      <c r="D32" s="18">
        <f t="shared" ref="D32:F32" si="3">SUM(D33,D34)</f>
        <v>0</v>
      </c>
      <c r="E32" s="18">
        <f t="shared" si="3"/>
        <v>0</v>
      </c>
      <c r="F32" s="18">
        <f t="shared" si="3"/>
        <v>0</v>
      </c>
    </row>
    <row r="33" spans="1:6" s="20" customFormat="1" ht="35.1" customHeight="1">
      <c r="B33" s="21" t="s">
        <v>35</v>
      </c>
      <c r="C33" s="21" t="s">
        <v>36</v>
      </c>
      <c r="D33" s="22">
        <v>0</v>
      </c>
      <c r="E33" s="22">
        <v>0</v>
      </c>
      <c r="F33" s="22">
        <v>0</v>
      </c>
    </row>
    <row r="34" spans="1:6" s="20" customFormat="1" ht="35.1" customHeight="1">
      <c r="B34" s="21" t="s">
        <v>37</v>
      </c>
      <c r="C34" s="21" t="s">
        <v>38</v>
      </c>
      <c r="D34" s="22">
        <v>0</v>
      </c>
      <c r="E34" s="22">
        <v>0</v>
      </c>
      <c r="F34" s="22">
        <v>0</v>
      </c>
    </row>
    <row r="35" spans="1:6" s="19" customFormat="1" ht="35.1" customHeight="1">
      <c r="A35" s="15"/>
      <c r="B35" s="16" t="s">
        <v>39</v>
      </c>
      <c r="C35" s="17" t="s">
        <v>40</v>
      </c>
      <c r="D35" s="18">
        <f>SUM(D36,D37)</f>
        <v>50807.038248609504</v>
      </c>
      <c r="E35" s="18">
        <f>SUM(E36,E37)</f>
        <v>25403.519124304752</v>
      </c>
      <c r="F35" s="18">
        <f t="shared" ref="F35" si="4">SUM(F36,F37)</f>
        <v>25403.519124304752</v>
      </c>
    </row>
    <row r="36" spans="1:6" s="20" customFormat="1" ht="35.1" customHeight="1">
      <c r="B36" s="21" t="s">
        <v>41</v>
      </c>
      <c r="C36" s="21" t="s">
        <v>42</v>
      </c>
      <c r="D36" s="22">
        <v>29841.151077242164</v>
      </c>
      <c r="E36" s="22">
        <v>14920.575538621082</v>
      </c>
      <c r="F36" s="22">
        <v>14920.575538621082</v>
      </c>
    </row>
    <row r="37" spans="1:6" s="20" customFormat="1" ht="35.1" customHeight="1">
      <c r="B37" s="21" t="s">
        <v>43</v>
      </c>
      <c r="C37" s="21" t="s">
        <v>44</v>
      </c>
      <c r="D37" s="22">
        <v>20965.887171367336</v>
      </c>
      <c r="E37" s="22">
        <v>10482.943585683668</v>
      </c>
      <c r="F37" s="22">
        <v>10482.943585683668</v>
      </c>
    </row>
    <row r="38" spans="1:6" s="11" customFormat="1" ht="34.5" customHeight="1">
      <c r="B38" s="12" t="s">
        <v>45</v>
      </c>
      <c r="C38" s="13" t="s">
        <v>46</v>
      </c>
      <c r="D38" s="14">
        <f t="shared" ref="D38:F38" si="5">SUM(D39,D40,D43,D44,D45)</f>
        <v>67764.551887382433</v>
      </c>
      <c r="E38" s="14">
        <f t="shared" si="5"/>
        <v>33882.275943691217</v>
      </c>
      <c r="F38" s="14">
        <f t="shared" si="5"/>
        <v>33882.275943691217</v>
      </c>
    </row>
    <row r="39" spans="1:6" s="19" customFormat="1" ht="35.1" customHeight="1">
      <c r="A39" s="15"/>
      <c r="B39" s="16" t="s">
        <v>47</v>
      </c>
      <c r="C39" s="17" t="s">
        <v>48</v>
      </c>
      <c r="D39" s="18">
        <v>13175.923170844795</v>
      </c>
      <c r="E39" s="18">
        <v>6587.9615854223975</v>
      </c>
      <c r="F39" s="18">
        <v>6587.9615854223975</v>
      </c>
    </row>
    <row r="40" spans="1:6" s="19" customFormat="1" ht="35.1" customHeight="1">
      <c r="A40" s="15"/>
      <c r="B40" s="16" t="s">
        <v>49</v>
      </c>
      <c r="C40" s="17" t="s">
        <v>50</v>
      </c>
      <c r="D40" s="18">
        <f t="shared" ref="D40:F40" si="6">SUM(D41,D42)</f>
        <v>14436.68</v>
      </c>
      <c r="E40" s="18">
        <f t="shared" si="6"/>
        <v>7218.34</v>
      </c>
      <c r="F40" s="18">
        <f t="shared" si="6"/>
        <v>7218.34</v>
      </c>
    </row>
    <row r="41" spans="1:6" s="20" customFormat="1" ht="35.1" customHeight="1">
      <c r="B41" s="21" t="s">
        <v>51</v>
      </c>
      <c r="C41" s="21" t="s">
        <v>52</v>
      </c>
      <c r="D41" s="22">
        <v>14436.68</v>
      </c>
      <c r="E41" s="22">
        <v>7218.34</v>
      </c>
      <c r="F41" s="22">
        <v>7218.34</v>
      </c>
    </row>
    <row r="42" spans="1:6" s="20" customFormat="1" ht="35.1" customHeight="1">
      <c r="B42" s="21" t="s">
        <v>53</v>
      </c>
      <c r="C42" s="21" t="s">
        <v>54</v>
      </c>
      <c r="D42" s="22">
        <v>0</v>
      </c>
      <c r="E42" s="22">
        <v>0</v>
      </c>
      <c r="F42" s="22">
        <v>0</v>
      </c>
    </row>
    <row r="43" spans="1:6" s="19" customFormat="1" ht="35.1" customHeight="1">
      <c r="A43" s="15"/>
      <c r="B43" s="16" t="s">
        <v>55</v>
      </c>
      <c r="C43" s="17" t="s">
        <v>56</v>
      </c>
      <c r="D43" s="18">
        <v>13849.746578042228</v>
      </c>
      <c r="E43" s="18">
        <v>6924.873289021114</v>
      </c>
      <c r="F43" s="18">
        <v>6924.873289021114</v>
      </c>
    </row>
    <row r="44" spans="1:6" s="19" customFormat="1" ht="35.1" customHeight="1">
      <c r="A44" s="15"/>
      <c r="B44" s="16" t="s">
        <v>57</v>
      </c>
      <c r="C44" s="17" t="s">
        <v>58</v>
      </c>
      <c r="D44" s="18">
        <v>19038.013137402202</v>
      </c>
      <c r="E44" s="18">
        <v>9519.0065687011011</v>
      </c>
      <c r="F44" s="18">
        <v>9519.0065687011011</v>
      </c>
    </row>
    <row r="45" spans="1:6" s="19" customFormat="1" ht="35.1" customHeight="1">
      <c r="A45" s="15"/>
      <c r="B45" s="16" t="s">
        <v>59</v>
      </c>
      <c r="C45" s="17" t="s">
        <v>60</v>
      </c>
      <c r="D45" s="18">
        <v>7264.1890010932038</v>
      </c>
      <c r="E45" s="18">
        <v>3632.0945005466019</v>
      </c>
      <c r="F45" s="18">
        <v>3632.0945005466019</v>
      </c>
    </row>
    <row r="46" spans="1:6" s="11" customFormat="1" ht="34.5" customHeight="1">
      <c r="B46" s="12" t="s">
        <v>61</v>
      </c>
      <c r="C46" s="13" t="s">
        <v>62</v>
      </c>
      <c r="D46" s="14">
        <f t="shared" ref="D46:F46" si="7">SUM(D47,D48)</f>
        <v>18100.468890755794</v>
      </c>
      <c r="E46" s="14">
        <f t="shared" si="7"/>
        <v>0</v>
      </c>
      <c r="F46" s="14">
        <f t="shared" si="7"/>
        <v>19522.269838623095</v>
      </c>
    </row>
    <row r="47" spans="1:6" s="27" customFormat="1" ht="35.1" customHeight="1">
      <c r="A47" s="23"/>
      <c r="B47" s="24" t="s">
        <v>63</v>
      </c>
      <c r="C47" s="25" t="s">
        <v>64</v>
      </c>
      <c r="D47" s="26">
        <v>8863.1990521327007</v>
      </c>
      <c r="E47" s="26">
        <v>0</v>
      </c>
      <c r="F47" s="26">
        <v>10285</v>
      </c>
    </row>
    <row r="48" spans="1:6" s="27" customFormat="1" ht="35.1" customHeight="1">
      <c r="A48" s="23"/>
      <c r="B48" s="24" t="s">
        <v>65</v>
      </c>
      <c r="C48" s="25" t="s">
        <v>66</v>
      </c>
      <c r="D48" s="26">
        <v>9237.269838623095</v>
      </c>
      <c r="E48" s="26">
        <v>0</v>
      </c>
      <c r="F48" s="26">
        <v>9237.269838623095</v>
      </c>
    </row>
    <row r="49" spans="1:6" s="27" customFormat="1">
      <c r="A49" s="23"/>
      <c r="B49" s="24"/>
      <c r="C49" s="25"/>
      <c r="D49" s="26"/>
      <c r="E49" s="26"/>
      <c r="F49" s="26"/>
    </row>
    <row r="50" spans="1:6" s="11" customFormat="1" ht="34.5" customHeight="1">
      <c r="B50" s="12" t="s">
        <v>68</v>
      </c>
      <c r="C50" s="13" t="s">
        <v>69</v>
      </c>
      <c r="D50" s="14">
        <f t="shared" ref="D50:F50" si="8">SUM(D52,D54,D56,D58,D60,D62)</f>
        <v>748953.90805724415</v>
      </c>
      <c r="E50" s="14">
        <f t="shared" si="8"/>
        <v>433984.58020390483</v>
      </c>
      <c r="F50" s="14">
        <f t="shared" si="8"/>
        <v>314969.32785333949</v>
      </c>
    </row>
    <row r="51" spans="1:6" s="31" customFormat="1" ht="13.2" customHeight="1">
      <c r="A51" s="15"/>
      <c r="B51" s="28"/>
      <c r="C51" s="29"/>
      <c r="D51" s="30"/>
      <c r="E51" s="30"/>
      <c r="F51" s="30"/>
    </row>
    <row r="52" spans="1:6" s="19" customFormat="1" ht="35.1" customHeight="1">
      <c r="A52" s="15"/>
      <c r="B52" s="16" t="s">
        <v>70</v>
      </c>
      <c r="C52" s="42" t="s">
        <v>71</v>
      </c>
      <c r="D52" s="18">
        <v>21553.62962345389</v>
      </c>
      <c r="E52" s="18">
        <v>14240.791001210606</v>
      </c>
      <c r="F52" s="18">
        <v>7312.8386222432837</v>
      </c>
    </row>
    <row r="53" spans="1:6" s="31" customFormat="1" ht="13.2" customHeight="1">
      <c r="A53" s="15"/>
      <c r="B53" s="28"/>
      <c r="C53" s="10"/>
      <c r="D53" s="30"/>
      <c r="E53" s="30"/>
      <c r="F53" s="30"/>
    </row>
    <row r="54" spans="1:6" s="19" customFormat="1" ht="35.1" customHeight="1">
      <c r="A54" s="15"/>
      <c r="B54" s="16" t="s">
        <v>72</v>
      </c>
      <c r="C54" s="42" t="s">
        <v>105</v>
      </c>
      <c r="D54" s="18">
        <v>93912.859177324048</v>
      </c>
      <c r="E54" s="18">
        <v>67068.121390306842</v>
      </c>
      <c r="F54" s="18">
        <v>26844.737787017195</v>
      </c>
    </row>
    <row r="55" spans="1:6" s="31" customFormat="1" ht="13.2" customHeight="1">
      <c r="A55" s="15"/>
      <c r="B55" s="28"/>
      <c r="C55" s="10"/>
      <c r="D55" s="30"/>
      <c r="E55" s="30"/>
      <c r="F55" s="30"/>
    </row>
    <row r="56" spans="1:6" s="19" customFormat="1" ht="35.1" customHeight="1">
      <c r="A56" s="15"/>
      <c r="B56" s="16" t="s">
        <v>74</v>
      </c>
      <c r="C56" s="42" t="s">
        <v>106</v>
      </c>
      <c r="D56" s="18">
        <v>400686.93203482113</v>
      </c>
      <c r="E56" s="18">
        <v>200343.46601741062</v>
      </c>
      <c r="F56" s="18">
        <v>200343.46601741062</v>
      </c>
    </row>
    <row r="57" spans="1:6" s="31" customFormat="1" ht="13.2" customHeight="1">
      <c r="A57" s="15"/>
      <c r="B57" s="28"/>
      <c r="C57" s="10"/>
      <c r="D57" s="30"/>
      <c r="E57" s="30"/>
      <c r="F57" s="30"/>
    </row>
    <row r="58" spans="1:6" s="19" customFormat="1" ht="35.1" customHeight="1">
      <c r="A58" s="15"/>
      <c r="B58" s="16" t="s">
        <v>76</v>
      </c>
      <c r="C58" s="42" t="s">
        <v>107</v>
      </c>
      <c r="D58" s="18">
        <v>164691.66883905442</v>
      </c>
      <c r="E58" s="18">
        <v>146353.37889192798</v>
      </c>
      <c r="F58" s="18">
        <v>18338.289947126497</v>
      </c>
    </row>
    <row r="59" spans="1:6" s="31" customFormat="1" ht="13.2" customHeight="1">
      <c r="A59" s="15"/>
      <c r="B59" s="28"/>
      <c r="C59" s="10"/>
      <c r="D59" s="30"/>
      <c r="E59" s="30"/>
      <c r="F59" s="30"/>
    </row>
    <row r="60" spans="1:6" s="19" customFormat="1" ht="33.75" customHeight="1">
      <c r="A60" s="15"/>
      <c r="B60" s="16" t="s">
        <v>78</v>
      </c>
      <c r="C60" s="42" t="s">
        <v>108</v>
      </c>
      <c r="D60" s="18">
        <v>8158.8185849638494</v>
      </c>
      <c r="E60" s="18">
        <v>5978.8229030487983</v>
      </c>
      <c r="F60" s="18">
        <v>2179.9956819150507</v>
      </c>
    </row>
    <row r="61" spans="1:6" s="31" customFormat="1" ht="13.2" customHeight="1">
      <c r="A61" s="15"/>
      <c r="B61" s="28"/>
      <c r="C61" s="10"/>
      <c r="D61" s="30"/>
      <c r="E61" s="30"/>
      <c r="F61" s="30"/>
    </row>
    <row r="62" spans="1:6" s="19" customFormat="1" ht="26.4">
      <c r="A62" s="15"/>
      <c r="B62" s="16" t="s">
        <v>80</v>
      </c>
      <c r="C62" s="42" t="s">
        <v>109</v>
      </c>
      <c r="D62" s="18">
        <v>59949.999797626821</v>
      </c>
      <c r="E62" s="18">
        <v>0</v>
      </c>
      <c r="F62" s="18">
        <v>59949.999797626821</v>
      </c>
    </row>
    <row r="63" spans="1:6" s="31" customFormat="1" ht="13.2" customHeight="1">
      <c r="A63" s="15"/>
      <c r="B63" s="28"/>
      <c r="C63" s="29"/>
      <c r="D63" s="30"/>
      <c r="E63" s="30"/>
      <c r="F63" s="30"/>
    </row>
    <row r="64" spans="1:6">
      <c r="B64" s="50" t="s">
        <v>82</v>
      </c>
      <c r="C64" s="49" t="s">
        <v>83</v>
      </c>
      <c r="D64" s="53">
        <f>5.5%*SUM(D23,D28,D38,D46,D50)</f>
        <v>62428.91015607561</v>
      </c>
      <c r="E64" s="53">
        <f>$D$64/2</f>
        <v>31214.455078037805</v>
      </c>
      <c r="F64" s="53">
        <f>$D$64/2</f>
        <v>31214.455078037805</v>
      </c>
    </row>
    <row r="65" spans="1:6" ht="13.2" customHeight="1">
      <c r="A65" s="11"/>
      <c r="B65" s="12"/>
      <c r="C65" s="48" t="s">
        <v>103</v>
      </c>
      <c r="D65" s="14">
        <f>SUM(D23,D28,D38,D46,D50,D64)</f>
        <v>1197500.0039029049</v>
      </c>
      <c r="E65" s="14">
        <f>SUM(E23,E28,E38,E46,E50,E64)</f>
        <v>651054.84764908196</v>
      </c>
      <c r="F65" s="14">
        <f>SUM(F23,F28,F38,F46,F50,F64)</f>
        <v>547866.95720169041</v>
      </c>
    </row>
    <row r="66" spans="1:6" s="11" customFormat="1" ht="34.5" customHeight="1">
      <c r="A66" s="32"/>
      <c r="B66" s="33"/>
      <c r="C66" s="33"/>
      <c r="D66" s="37"/>
      <c r="E66" s="33"/>
      <c r="F66" s="33"/>
    </row>
    <row r="67" spans="1:6" ht="13.2" customHeight="1">
      <c r="D67" s="38"/>
      <c r="E67" s="38"/>
      <c r="F67" s="33"/>
    </row>
    <row r="68" spans="1:6" ht="13.2" customHeight="1">
      <c r="D68" s="46"/>
      <c r="E68" s="38"/>
      <c r="F68" s="33"/>
    </row>
    <row r="69" spans="1:6" ht="13.2" customHeight="1">
      <c r="D69" s="33"/>
      <c r="E69" s="33"/>
      <c r="F69" s="33"/>
    </row>
    <row r="70" spans="1:6">
      <c r="D70" s="33"/>
      <c r="E70" s="33"/>
      <c r="F70" s="33"/>
    </row>
    <row r="71" spans="1:6" ht="13.2" customHeight="1">
      <c r="D71" s="33"/>
      <c r="E71" s="33"/>
      <c r="F71" s="33"/>
    </row>
    <row r="72" spans="1:6" ht="13.2" customHeight="1">
      <c r="D72" s="33"/>
      <c r="E72" s="33"/>
      <c r="F72" s="33"/>
    </row>
    <row r="73" spans="1:6" ht="14.4" hidden="1" customHeight="1">
      <c r="D73" s="33"/>
      <c r="E73" s="33"/>
      <c r="F73" s="33"/>
    </row>
    <row r="74" spans="1:6" ht="14.4" hidden="1" customHeight="1">
      <c r="D74" s="33"/>
      <c r="E74" s="33"/>
      <c r="F74" s="33"/>
    </row>
    <row r="75" spans="1:6" ht="12.9" hidden="1" customHeight="1">
      <c r="D75" s="33"/>
      <c r="E75" s="33"/>
      <c r="F75" s="33"/>
    </row>
    <row r="76" spans="1:6" ht="13.2" customHeight="1">
      <c r="D76" s="33"/>
      <c r="E76" s="33"/>
      <c r="F76" s="33"/>
    </row>
    <row r="77" spans="1:6">
      <c r="D77" s="33"/>
      <c r="E77" s="33"/>
      <c r="F77" s="33"/>
    </row>
    <row r="78" spans="1:6">
      <c r="D78" s="33"/>
      <c r="E78" s="33"/>
      <c r="F78" s="33"/>
    </row>
    <row r="79" spans="1:6" ht="15.6" customHeight="1">
      <c r="D79" s="33"/>
      <c r="E79" s="33"/>
      <c r="F79" s="33"/>
    </row>
    <row r="80" spans="1:6">
      <c r="D80" s="33"/>
      <c r="E80" s="33"/>
      <c r="F80" s="33"/>
    </row>
    <row r="81" spans="4:7">
      <c r="D81" s="33"/>
      <c r="E81" s="33"/>
      <c r="F81" s="33"/>
    </row>
    <row r="82" spans="4:7">
      <c r="D82" s="33"/>
      <c r="E82" s="33"/>
      <c r="F82" s="33"/>
    </row>
    <row r="83" spans="4:7">
      <c r="D83" s="33"/>
      <c r="E83" s="33"/>
      <c r="F83" s="33"/>
    </row>
    <row r="84" spans="4:7">
      <c r="D84" s="33"/>
      <c r="E84" s="33"/>
      <c r="F84" s="33"/>
    </row>
    <row r="85" spans="4:7">
      <c r="D85" s="33"/>
      <c r="E85" s="33"/>
      <c r="F85" s="33"/>
    </row>
    <row r="86" spans="4:7">
      <c r="D86" s="33"/>
      <c r="E86" s="33"/>
      <c r="F86" s="33"/>
    </row>
    <row r="87" spans="4:7">
      <c r="D87" s="33"/>
      <c r="E87" s="33"/>
      <c r="F87" s="33"/>
    </row>
    <row r="88" spans="4:7">
      <c r="D88" s="33"/>
      <c r="E88" s="33"/>
      <c r="F88" s="33"/>
    </row>
    <row r="89" spans="4:7">
      <c r="D89" s="33"/>
      <c r="E89" s="33"/>
      <c r="F89" s="33"/>
    </row>
    <row r="90" spans="4:7">
      <c r="D90" s="33"/>
      <c r="E90" s="33"/>
      <c r="F90" s="33"/>
    </row>
    <row r="91" spans="4:7">
      <c r="D91" s="33"/>
      <c r="E91" s="33"/>
      <c r="F91" s="33"/>
    </row>
    <row r="92" spans="4:7" ht="15" customHeight="1">
      <c r="D92" s="33"/>
      <c r="E92" s="33"/>
      <c r="F92" s="33"/>
    </row>
    <row r="93" spans="4:7" ht="15" customHeight="1">
      <c r="D93" s="33"/>
      <c r="E93" s="33"/>
      <c r="F93" s="33"/>
    </row>
    <row r="94" spans="4:7" ht="15" customHeight="1">
      <c r="D94" s="33"/>
      <c r="E94" s="33"/>
      <c r="F94" s="33"/>
    </row>
    <row r="95" spans="4:7" ht="15" customHeight="1">
      <c r="D95" s="33"/>
      <c r="E95" s="33"/>
      <c r="F95" s="33"/>
      <c r="G95" s="36"/>
    </row>
    <row r="96" spans="4:7" ht="15" customHeight="1">
      <c r="D96" s="33"/>
      <c r="E96" s="33"/>
      <c r="F96" s="33"/>
    </row>
    <row r="97" spans="4:7" ht="15" customHeight="1">
      <c r="D97" s="33"/>
      <c r="E97" s="33"/>
      <c r="F97" s="33"/>
    </row>
    <row r="98" spans="4:7" ht="15" customHeight="1">
      <c r="D98" s="33"/>
      <c r="E98" s="33"/>
      <c r="F98" s="33"/>
    </row>
    <row r="99" spans="4:7" ht="15" customHeight="1">
      <c r="D99" s="33"/>
      <c r="E99" s="33"/>
      <c r="F99" s="33"/>
    </row>
    <row r="100" spans="4:7" ht="38.25" customHeight="1">
      <c r="D100" s="33"/>
      <c r="E100" s="33"/>
      <c r="F100" s="33"/>
      <c r="G100" s="33" t="s">
        <v>89</v>
      </c>
    </row>
    <row r="101" spans="4:7" ht="15" customHeight="1">
      <c r="D101" s="33"/>
      <c r="E101" s="33"/>
      <c r="F101" s="33"/>
    </row>
    <row r="102" spans="4:7">
      <c r="D102" s="33"/>
      <c r="E102" s="33"/>
      <c r="F102" s="33"/>
    </row>
    <row r="103" spans="4:7">
      <c r="D103" s="33"/>
      <c r="E103" s="33"/>
      <c r="F103" s="33"/>
    </row>
    <row r="104" spans="4:7">
      <c r="D104" s="33"/>
      <c r="E104" s="33"/>
      <c r="F104" s="33"/>
    </row>
    <row r="105" spans="4:7">
      <c r="D105" s="33"/>
      <c r="E105" s="33"/>
      <c r="F105" s="33"/>
    </row>
    <row r="106" spans="4:7" ht="39" customHeight="1">
      <c r="D106" s="33"/>
      <c r="E106" s="33"/>
      <c r="F106" s="33"/>
    </row>
    <row r="107" spans="4:7">
      <c r="D107" s="33"/>
      <c r="E107" s="33"/>
      <c r="F107" s="33"/>
    </row>
    <row r="108" spans="4:7">
      <c r="D108" s="33"/>
      <c r="E108" s="33"/>
      <c r="F108" s="33"/>
    </row>
    <row r="109" spans="4:7">
      <c r="D109" s="33"/>
      <c r="E109" s="33"/>
      <c r="F109" s="33"/>
    </row>
    <row r="110" spans="4:7">
      <c r="D110" s="33"/>
      <c r="E110" s="33"/>
      <c r="F110" s="33"/>
    </row>
    <row r="111" spans="4:7">
      <c r="D111" s="33"/>
      <c r="E111" s="33"/>
      <c r="F111" s="33"/>
    </row>
    <row r="112" spans="4:7">
      <c r="D112" s="33"/>
      <c r="E112" s="33"/>
      <c r="F112" s="33"/>
    </row>
    <row r="113" spans="4:6">
      <c r="D113" s="33"/>
      <c r="E113" s="33"/>
      <c r="F113" s="33"/>
    </row>
    <row r="114" spans="4:6">
      <c r="D114" s="33"/>
      <c r="E114" s="33"/>
      <c r="F114" s="33"/>
    </row>
    <row r="115" spans="4:6">
      <c r="D115" s="33"/>
      <c r="E115" s="33"/>
      <c r="F115" s="33"/>
    </row>
    <row r="116" spans="4:6">
      <c r="D116" s="33"/>
      <c r="E116" s="33"/>
      <c r="F116" s="33"/>
    </row>
    <row r="117" spans="4:6">
      <c r="D117" s="33"/>
      <c r="E117" s="33"/>
      <c r="F117" s="33"/>
    </row>
    <row r="118" spans="4:6">
      <c r="D118" s="33"/>
      <c r="E118" s="33"/>
      <c r="F118" s="33"/>
    </row>
    <row r="119" spans="4:6">
      <c r="D119" s="33"/>
      <c r="E119" s="33"/>
      <c r="F119" s="33"/>
    </row>
    <row r="120" spans="4:6">
      <c r="D120" s="33"/>
      <c r="E120" s="33"/>
      <c r="F120" s="33"/>
    </row>
    <row r="121" spans="4:6">
      <c r="D121" s="33"/>
      <c r="E121" s="33"/>
      <c r="F121" s="33"/>
    </row>
    <row r="122" spans="4:6">
      <c r="D122" s="33"/>
      <c r="E122" s="33"/>
      <c r="F122" s="33"/>
    </row>
    <row r="123" spans="4:6">
      <c r="D123" s="33"/>
      <c r="E123" s="33"/>
      <c r="F123" s="33"/>
    </row>
    <row r="124" spans="4:6">
      <c r="D124" s="33"/>
      <c r="E124" s="33"/>
      <c r="F124" s="33"/>
    </row>
    <row r="125" spans="4:6">
      <c r="D125" s="33"/>
      <c r="E125" s="33"/>
      <c r="F125" s="33"/>
    </row>
    <row r="126" spans="4:6">
      <c r="D126" s="33"/>
      <c r="E126" s="33"/>
      <c r="F126" s="33"/>
    </row>
    <row r="127" spans="4:6">
      <c r="D127" s="33"/>
      <c r="E127" s="33"/>
      <c r="F127" s="33"/>
    </row>
    <row r="128" spans="4:6">
      <c r="D128" s="33"/>
      <c r="E128" s="33"/>
      <c r="F128" s="33"/>
    </row>
    <row r="129" spans="4:6">
      <c r="D129" s="33"/>
      <c r="E129" s="33"/>
      <c r="F129" s="33"/>
    </row>
    <row r="130" spans="4:6">
      <c r="D130" s="33"/>
      <c r="E130" s="33"/>
      <c r="F130" s="33"/>
    </row>
    <row r="131" spans="4:6">
      <c r="D131" s="33"/>
      <c r="E131" s="33"/>
      <c r="F131" s="33"/>
    </row>
    <row r="132" spans="4:6">
      <c r="D132" s="33"/>
      <c r="E132" s="33"/>
      <c r="F132" s="33"/>
    </row>
    <row r="133" spans="4:6">
      <c r="D133" s="33"/>
      <c r="E133" s="33"/>
      <c r="F133" s="33"/>
    </row>
  </sheetData>
  <mergeCells count="5">
    <mergeCell ref="F21:F22"/>
    <mergeCell ref="B21:B22"/>
    <mergeCell ref="C21:C22"/>
    <mergeCell ref="D21:D22"/>
    <mergeCell ref="E21:E22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3DB5EE-98D6-4AC5-9BC7-F7C2BF088F0A}">
  <dimension ref="A14:G132"/>
  <sheetViews>
    <sheetView topLeftCell="A41" workbookViewId="0">
      <selection activeCell="G32" sqref="G32"/>
    </sheetView>
  </sheetViews>
  <sheetFormatPr defaultColWidth="24.88671875" defaultRowHeight="12.75" customHeight="1"/>
  <cols>
    <col min="1" max="1" width="8.44140625" style="32" customWidth="1"/>
    <col min="2" max="2" width="9.109375" style="33" bestFit="1" customWidth="1"/>
    <col min="3" max="3" width="70.33203125" style="33" customWidth="1"/>
    <col min="4" max="4" width="18.5546875" style="37" bestFit="1" customWidth="1"/>
    <col min="5" max="6" width="19" style="35" customWidth="1"/>
    <col min="7" max="16384" width="24.88671875" style="33"/>
  </cols>
  <sheetData>
    <row r="14" spans="1:6" s="81" customFormat="1" ht="13.8">
      <c r="A14" s="77"/>
      <c r="B14" s="78"/>
      <c r="C14" s="69" t="s">
        <v>90</v>
      </c>
      <c r="D14" s="79"/>
      <c r="E14" s="78"/>
      <c r="F14" s="80"/>
    </row>
    <row r="15" spans="1:6" s="81" customFormat="1" ht="13.8">
      <c r="A15" s="77"/>
      <c r="B15" s="78"/>
      <c r="C15" s="69" t="s">
        <v>110</v>
      </c>
      <c r="D15" s="79"/>
      <c r="E15" s="78"/>
      <c r="F15" s="80"/>
    </row>
    <row r="16" spans="1:6" s="81" customFormat="1" ht="15" customHeight="1">
      <c r="A16" s="77"/>
      <c r="C16" s="73" t="s">
        <v>92</v>
      </c>
      <c r="D16" s="79"/>
      <c r="E16" s="82"/>
      <c r="F16" s="83"/>
    </row>
    <row r="17" spans="1:6" s="81" customFormat="1" ht="13.8">
      <c r="A17" s="77"/>
      <c r="B17" s="78"/>
      <c r="C17" s="69" t="s">
        <v>93</v>
      </c>
      <c r="D17" s="79"/>
      <c r="E17" s="78"/>
      <c r="F17" s="84"/>
    </row>
    <row r="18" spans="1:6" s="81" customFormat="1" ht="13.8">
      <c r="A18" s="77"/>
      <c r="B18" s="78"/>
      <c r="C18" s="69" t="s">
        <v>94</v>
      </c>
      <c r="D18" s="79"/>
    </row>
    <row r="19" spans="1:6" s="81" customFormat="1" ht="13.8">
      <c r="A19" s="77"/>
      <c r="B19" s="78"/>
      <c r="C19" s="69" t="s">
        <v>95</v>
      </c>
      <c r="D19" s="79"/>
    </row>
    <row r="20" spans="1:6" s="4" customFormat="1" ht="15.6">
      <c r="A20" s="1"/>
      <c r="B20" s="2"/>
      <c r="C20" s="3"/>
      <c r="D20" s="8"/>
      <c r="E20" s="7"/>
      <c r="F20" s="7"/>
    </row>
    <row r="21" spans="1:6" s="10" customFormat="1" ht="11.25" customHeight="1">
      <c r="A21" s="9"/>
      <c r="B21" s="100" t="s">
        <v>6</v>
      </c>
      <c r="C21" s="102" t="s">
        <v>7</v>
      </c>
      <c r="D21" s="104" t="s">
        <v>8</v>
      </c>
      <c r="E21" s="99" t="s">
        <v>13</v>
      </c>
      <c r="F21" s="99" t="s">
        <v>14</v>
      </c>
    </row>
    <row r="22" spans="1:6" s="10" customFormat="1" ht="48.75" customHeight="1">
      <c r="A22" s="9"/>
      <c r="B22" s="101"/>
      <c r="C22" s="103"/>
      <c r="D22" s="104"/>
      <c r="E22" s="99"/>
      <c r="F22" s="99"/>
    </row>
    <row r="23" spans="1:6" s="11" customFormat="1" ht="34.5" customHeight="1">
      <c r="B23" s="12" t="s">
        <v>15</v>
      </c>
      <c r="C23" s="13" t="s">
        <v>16</v>
      </c>
      <c r="D23" s="14">
        <f>SUM(D24,D25,D26,D27)</f>
        <v>0</v>
      </c>
      <c r="E23" s="14">
        <f>SUM(E24,E25,E26,E27)</f>
        <v>0</v>
      </c>
      <c r="F23" s="14">
        <f>SUM(F24,F25,F26,F27)</f>
        <v>0</v>
      </c>
    </row>
    <row r="24" spans="1:6" s="19" customFormat="1" ht="34.5" customHeight="1">
      <c r="A24" s="15"/>
      <c r="B24" s="16" t="s">
        <v>17</v>
      </c>
      <c r="C24" s="17" t="s">
        <v>18</v>
      </c>
      <c r="D24" s="18"/>
      <c r="E24" s="18"/>
      <c r="F24" s="18"/>
    </row>
    <row r="25" spans="1:6" s="19" customFormat="1" ht="35.1" customHeight="1">
      <c r="A25" s="15"/>
      <c r="B25" s="16" t="s">
        <v>19</v>
      </c>
      <c r="C25" s="17" t="s">
        <v>20</v>
      </c>
      <c r="D25" s="18"/>
      <c r="E25" s="18"/>
      <c r="F25" s="18"/>
    </row>
    <row r="26" spans="1:6" s="19" customFormat="1" ht="35.1" customHeight="1">
      <c r="A26" s="15"/>
      <c r="B26" s="16" t="s">
        <v>21</v>
      </c>
      <c r="C26" s="17" t="s">
        <v>22</v>
      </c>
      <c r="D26" s="18"/>
      <c r="E26" s="18"/>
      <c r="F26" s="18"/>
    </row>
    <row r="27" spans="1:6" s="19" customFormat="1" ht="35.1" customHeight="1">
      <c r="A27" s="15"/>
      <c r="B27" s="16" t="s">
        <v>23</v>
      </c>
      <c r="C27" s="17" t="s">
        <v>24</v>
      </c>
      <c r="D27" s="18"/>
      <c r="E27" s="18"/>
      <c r="F27" s="18"/>
    </row>
    <row r="28" spans="1:6" s="11" customFormat="1" ht="34.5" customHeight="1">
      <c r="B28" s="12" t="s">
        <v>25</v>
      </c>
      <c r="C28" s="13" t="s">
        <v>26</v>
      </c>
      <c r="D28" s="14">
        <f>SUM(D29,D32,D35)</f>
        <v>348249.97660723329</v>
      </c>
      <c r="E28" s="14">
        <f>SUM(E29,E32,E35)</f>
        <v>174124.98830361664</v>
      </c>
      <c r="F28" s="14">
        <f>SUM(F29,F32,F35)</f>
        <v>174124.98830361664</v>
      </c>
    </row>
    <row r="29" spans="1:6" s="19" customFormat="1" ht="34.5" customHeight="1">
      <c r="A29" s="15"/>
      <c r="B29" s="16" t="s">
        <v>27</v>
      </c>
      <c r="C29" s="17" t="s">
        <v>28</v>
      </c>
      <c r="D29" s="18">
        <f>D30+D31</f>
        <v>246774.78833952657</v>
      </c>
      <c r="E29" s="18">
        <f>E30+E31</f>
        <v>123387.39416976328</v>
      </c>
      <c r="F29" s="18">
        <f>F30+F31</f>
        <v>123387.39416976328</v>
      </c>
    </row>
    <row r="30" spans="1:6" s="20" customFormat="1" ht="35.1" customHeight="1">
      <c r="B30" s="21" t="s">
        <v>29</v>
      </c>
      <c r="C30" s="21" t="s">
        <v>30</v>
      </c>
      <c r="D30" s="22">
        <v>186937.22644312575</v>
      </c>
      <c r="E30" s="22">
        <v>93468.613221562875</v>
      </c>
      <c r="F30" s="22">
        <v>93468.613221562875</v>
      </c>
    </row>
    <row r="31" spans="1:6" s="20" customFormat="1" ht="35.1" customHeight="1">
      <c r="B31" s="21" t="s">
        <v>31</v>
      </c>
      <c r="C31" s="21" t="s">
        <v>32</v>
      </c>
      <c r="D31" s="22">
        <v>59837.561896400803</v>
      </c>
      <c r="E31" s="22">
        <v>29918.780948200401</v>
      </c>
      <c r="F31" s="22">
        <v>29918.780948200401</v>
      </c>
    </row>
    <row r="32" spans="1:6" s="19" customFormat="1" ht="34.5" customHeight="1">
      <c r="A32" s="15"/>
      <c r="B32" s="16" t="s">
        <v>33</v>
      </c>
      <c r="C32" s="17" t="s">
        <v>34</v>
      </c>
      <c r="D32" s="18">
        <f xml:space="preserve"> SUM(D33, D34)</f>
        <v>48578.518267706713</v>
      </c>
      <c r="E32" s="18">
        <f xml:space="preserve"> SUM(E33, E34)</f>
        <v>24289.259133853357</v>
      </c>
      <c r="F32" s="18">
        <f xml:space="preserve"> SUM(F33, F34)</f>
        <v>24289.259133853357</v>
      </c>
    </row>
    <row r="33" spans="1:6" s="20" customFormat="1" ht="35.1" customHeight="1">
      <c r="B33" s="21" t="s">
        <v>35</v>
      </c>
      <c r="C33" s="21" t="s">
        <v>36</v>
      </c>
      <c r="D33" s="22">
        <v>48578.518267706713</v>
      </c>
      <c r="E33" s="22">
        <v>24289.259133853357</v>
      </c>
      <c r="F33" s="22">
        <v>24289.259133853357</v>
      </c>
    </row>
    <row r="34" spans="1:6" s="20" customFormat="1" ht="35.1" customHeight="1">
      <c r="B34" s="21" t="s">
        <v>37</v>
      </c>
      <c r="C34" s="21" t="s">
        <v>38</v>
      </c>
      <c r="D34" s="22">
        <v>0</v>
      </c>
      <c r="E34" s="22">
        <v>0</v>
      </c>
      <c r="F34" s="22">
        <v>0</v>
      </c>
    </row>
    <row r="35" spans="1:6" s="19" customFormat="1" ht="35.1" customHeight="1">
      <c r="A35" s="15"/>
      <c r="B35" s="16" t="s">
        <v>39</v>
      </c>
      <c r="C35" s="17" t="s">
        <v>40</v>
      </c>
      <c r="D35" s="18">
        <f xml:space="preserve"> SUM(D36, D37)</f>
        <v>52896.67</v>
      </c>
      <c r="E35" s="18">
        <f xml:space="preserve"> SUM(E36, E37)</f>
        <v>26448.334999999999</v>
      </c>
      <c r="F35" s="18">
        <f xml:space="preserve"> SUM(F36, F37)</f>
        <v>26448.334999999999</v>
      </c>
    </row>
    <row r="36" spans="1:6" s="20" customFormat="1" ht="35.1" customHeight="1">
      <c r="B36" s="21" t="s">
        <v>41</v>
      </c>
      <c r="C36" s="21" t="s">
        <v>42</v>
      </c>
      <c r="D36" s="22">
        <v>31966.77</v>
      </c>
      <c r="E36" s="22">
        <v>15983.385</v>
      </c>
      <c r="F36" s="22">
        <v>15983.385</v>
      </c>
    </row>
    <row r="37" spans="1:6" s="20" customFormat="1" ht="35.1" customHeight="1">
      <c r="B37" s="21" t="s">
        <v>43</v>
      </c>
      <c r="C37" s="21" t="s">
        <v>44</v>
      </c>
      <c r="D37" s="22">
        <v>20929.900000000001</v>
      </c>
      <c r="E37" s="22">
        <v>10464.950000000001</v>
      </c>
      <c r="F37" s="22">
        <v>10464.950000000001</v>
      </c>
    </row>
    <row r="38" spans="1:6" s="11" customFormat="1" ht="34.5" customHeight="1">
      <c r="B38" s="12" t="s">
        <v>45</v>
      </c>
      <c r="C38" s="13" t="s">
        <v>46</v>
      </c>
      <c r="D38" s="14">
        <f>SUM(D39,D40,D43,D44,D45)</f>
        <v>139648.82493172071</v>
      </c>
      <c r="E38" s="14">
        <f>SUM(E39,E40,E43,E44,E45)</f>
        <v>69824.39246586035</v>
      </c>
      <c r="F38" s="14">
        <f>SUM(F39,F40,F43,F44,F45)</f>
        <v>69824.412465860354</v>
      </c>
    </row>
    <row r="39" spans="1:6" s="19" customFormat="1" ht="35.1" customHeight="1">
      <c r="A39" s="15"/>
      <c r="B39" s="16" t="s">
        <v>47</v>
      </c>
      <c r="C39" s="17" t="s">
        <v>48</v>
      </c>
      <c r="D39" s="18">
        <v>21351.989479195865</v>
      </c>
      <c r="E39" s="18">
        <v>10675.994739597932</v>
      </c>
      <c r="F39" s="18">
        <v>10675.994739597932</v>
      </c>
    </row>
    <row r="40" spans="1:6" s="19" customFormat="1" ht="35.1" customHeight="1">
      <c r="A40" s="15"/>
      <c r="B40" s="16" t="s">
        <v>49</v>
      </c>
      <c r="C40" s="17" t="s">
        <v>50</v>
      </c>
      <c r="D40" s="18">
        <f>+D41+D42</f>
        <v>25237.80495202633</v>
      </c>
      <c r="E40" s="18">
        <f>+E41+E42</f>
        <v>12618.882476013165</v>
      </c>
      <c r="F40" s="18">
        <f>+F41+F42</f>
        <v>12618.902476013165</v>
      </c>
    </row>
    <row r="41" spans="1:6" s="20" customFormat="1" ht="35.1" customHeight="1">
      <c r="B41" s="21" t="s">
        <v>51</v>
      </c>
      <c r="C41" s="21" t="s">
        <v>52</v>
      </c>
      <c r="D41" s="22">
        <v>10531.34</v>
      </c>
      <c r="E41" s="22">
        <f>5265.67-0.02</f>
        <v>5265.65</v>
      </c>
      <c r="F41" s="22">
        <v>5265.67</v>
      </c>
    </row>
    <row r="42" spans="1:6" s="20" customFormat="1" ht="35.1" customHeight="1">
      <c r="B42" s="21" t="s">
        <v>53</v>
      </c>
      <c r="C42" s="21" t="s">
        <v>54</v>
      </c>
      <c r="D42" s="22">
        <v>14706.46495202633</v>
      </c>
      <c r="E42" s="22">
        <v>7353.2324760131651</v>
      </c>
      <c r="F42" s="22">
        <v>7353.2324760131651</v>
      </c>
    </row>
    <row r="43" spans="1:6" s="19" customFormat="1" ht="35.1" customHeight="1">
      <c r="A43" s="15"/>
      <c r="B43" s="16" t="s">
        <v>55</v>
      </c>
      <c r="C43" s="17" t="s">
        <v>56</v>
      </c>
      <c r="D43" s="18">
        <v>3801.6010316024558</v>
      </c>
      <c r="E43" s="18">
        <v>1900.8005158012279</v>
      </c>
      <c r="F43" s="18">
        <v>1900.8005158012279</v>
      </c>
    </row>
    <row r="44" spans="1:6" s="19" customFormat="1" ht="35.1" customHeight="1">
      <c r="A44" s="15"/>
      <c r="B44" s="16" t="s">
        <v>57</v>
      </c>
      <c r="C44" s="17" t="s">
        <v>58</v>
      </c>
      <c r="D44" s="18">
        <v>71261.102829252864</v>
      </c>
      <c r="E44" s="18">
        <v>35630.551414626432</v>
      </c>
      <c r="F44" s="18">
        <v>35630.551414626432</v>
      </c>
    </row>
    <row r="45" spans="1:6" s="19" customFormat="1" ht="35.1" customHeight="1">
      <c r="A45" s="15"/>
      <c r="B45" s="16" t="s">
        <v>59</v>
      </c>
      <c r="C45" s="17" t="s">
        <v>60</v>
      </c>
      <c r="D45" s="18">
        <v>17996.326639643197</v>
      </c>
      <c r="E45" s="18">
        <v>8998.1633198215986</v>
      </c>
      <c r="F45" s="18">
        <v>8998.1633198215986</v>
      </c>
    </row>
    <row r="46" spans="1:6" s="11" customFormat="1" ht="34.5" customHeight="1">
      <c r="B46" s="12" t="s">
        <v>61</v>
      </c>
      <c r="C46" s="13" t="s">
        <v>62</v>
      </c>
      <c r="D46" s="14">
        <f>D47+D48</f>
        <v>22202.878924191253</v>
      </c>
      <c r="E46" s="14">
        <f>E47+E48</f>
        <v>0</v>
      </c>
      <c r="F46" s="14">
        <f>F47+F48</f>
        <v>23624.803094807368</v>
      </c>
    </row>
    <row r="47" spans="1:6" s="27" customFormat="1" ht="35.1" customHeight="1">
      <c r="A47" s="23"/>
      <c r="B47" s="24" t="s">
        <v>63</v>
      </c>
      <c r="C47" s="25" t="s">
        <v>64</v>
      </c>
      <c r="D47" s="26">
        <v>10798.075829383886</v>
      </c>
      <c r="E47" s="26">
        <v>0</v>
      </c>
      <c r="F47" s="26">
        <v>12220</v>
      </c>
    </row>
    <row r="48" spans="1:6" s="27" customFormat="1" ht="35.1" customHeight="1">
      <c r="A48" s="23"/>
      <c r="B48" s="24" t="s">
        <v>65</v>
      </c>
      <c r="C48" s="25" t="s">
        <v>66</v>
      </c>
      <c r="D48" s="26">
        <v>11404.803094807368</v>
      </c>
      <c r="E48" s="26">
        <v>0</v>
      </c>
      <c r="F48" s="26">
        <v>11404.803094807368</v>
      </c>
    </row>
    <row r="49" spans="1:6" s="27" customFormat="1" ht="13.2">
      <c r="A49" s="23"/>
      <c r="B49" s="24" t="s">
        <v>67</v>
      </c>
      <c r="C49" s="25"/>
      <c r="D49" s="26"/>
      <c r="E49" s="26"/>
      <c r="F49" s="26"/>
    </row>
    <row r="50" spans="1:6" s="11" customFormat="1" ht="34.5" customHeight="1">
      <c r="B50" s="12" t="s">
        <v>68</v>
      </c>
      <c r="C50" s="13" t="s">
        <v>69</v>
      </c>
      <c r="D50" s="14">
        <f>SUM(D52,D54,D56,D58,D60,D62)</f>
        <v>624969.40536623867</v>
      </c>
      <c r="E50" s="14">
        <f>SUM(E52,E54,E56,E58,E60,E62)</f>
        <v>298448.14948185999</v>
      </c>
      <c r="F50" s="14">
        <f>SUM(F52,F54,F56,F58,F60,F62)</f>
        <v>326521.25588437862</v>
      </c>
    </row>
    <row r="51" spans="1:6" s="31" customFormat="1" ht="13.2">
      <c r="A51" s="15"/>
      <c r="B51" s="28"/>
      <c r="C51" s="29"/>
      <c r="D51" s="30"/>
      <c r="E51" s="30"/>
      <c r="F51" s="30"/>
    </row>
    <row r="52" spans="1:6" s="19" customFormat="1" ht="35.1" customHeight="1">
      <c r="A52" s="15"/>
      <c r="B52" s="16" t="s">
        <v>70</v>
      </c>
      <c r="C52" s="51" t="s">
        <v>71</v>
      </c>
      <c r="D52" s="18">
        <v>24190.065858936272</v>
      </c>
      <c r="E52" s="18">
        <v>13990.511203825121</v>
      </c>
      <c r="F52" s="18">
        <v>10199.554655111153</v>
      </c>
    </row>
    <row r="53" spans="1:6" s="31" customFormat="1" ht="13.2">
      <c r="A53" s="15"/>
      <c r="B53" s="28"/>
      <c r="C53" s="52"/>
      <c r="D53" s="30"/>
      <c r="E53" s="30"/>
      <c r="F53" s="30"/>
    </row>
    <row r="54" spans="1:6" s="19" customFormat="1" ht="35.1" customHeight="1">
      <c r="A54" s="15"/>
      <c r="B54" s="16" t="s">
        <v>72</v>
      </c>
      <c r="C54" s="51" t="s">
        <v>105</v>
      </c>
      <c r="D54" s="18">
        <v>107158.26267846617</v>
      </c>
      <c r="E54" s="18">
        <v>70143.340634096909</v>
      </c>
      <c r="F54" s="18">
        <v>37014.922044369254</v>
      </c>
    </row>
    <row r="55" spans="1:6" s="31" customFormat="1" ht="13.2">
      <c r="A55" s="15"/>
      <c r="B55" s="28"/>
      <c r="C55" s="52"/>
      <c r="D55" s="30"/>
      <c r="E55" s="30"/>
      <c r="F55" s="30"/>
    </row>
    <row r="56" spans="1:6" s="19" customFormat="1" ht="35.1" customHeight="1">
      <c r="A56" s="15"/>
      <c r="B56" s="16" t="s">
        <v>74</v>
      </c>
      <c r="C56" s="51" t="s">
        <v>106</v>
      </c>
      <c r="D56" s="18">
        <v>366940.24339370441</v>
      </c>
      <c r="E56" s="18">
        <v>169298.03833064905</v>
      </c>
      <c r="F56" s="18">
        <v>197642.20506305536</v>
      </c>
    </row>
    <row r="57" spans="1:6" s="31" customFormat="1" ht="13.2">
      <c r="A57" s="15"/>
      <c r="B57" s="28"/>
      <c r="C57" s="52"/>
      <c r="D57" s="30"/>
      <c r="E57" s="30"/>
      <c r="F57" s="30"/>
    </row>
    <row r="58" spans="1:6" s="19" customFormat="1" ht="35.1" customHeight="1">
      <c r="A58" s="15"/>
      <c r="B58" s="16" t="s">
        <v>76</v>
      </c>
      <c r="C58" s="51" t="s">
        <v>107</v>
      </c>
      <c r="D58" s="18">
        <v>46559.943629859903</v>
      </c>
      <c r="E58" s="18">
        <v>30843.890667474971</v>
      </c>
      <c r="F58" s="18">
        <v>15716.052962384931</v>
      </c>
    </row>
    <row r="59" spans="1:6" s="31" customFormat="1" ht="13.2">
      <c r="A59" s="15"/>
      <c r="B59" s="28"/>
      <c r="C59" s="52"/>
      <c r="D59" s="30"/>
      <c r="E59" s="30"/>
      <c r="F59" s="30"/>
    </row>
    <row r="60" spans="1:6" s="19" customFormat="1" ht="46.5" customHeight="1">
      <c r="A60" s="15"/>
      <c r="B60" s="16" t="s">
        <v>78</v>
      </c>
      <c r="C60" s="51" t="s">
        <v>108</v>
      </c>
      <c r="D60" s="18">
        <v>19337.477247417824</v>
      </c>
      <c r="E60" s="18">
        <v>14172.368645813955</v>
      </c>
      <c r="F60" s="18">
        <v>5165.1086016038698</v>
      </c>
    </row>
    <row r="61" spans="1:6" s="31" customFormat="1" ht="13.2">
      <c r="A61" s="15"/>
      <c r="B61" s="28"/>
      <c r="C61" s="52"/>
      <c r="D61" s="30"/>
      <c r="E61" s="30"/>
      <c r="F61" s="30"/>
    </row>
    <row r="62" spans="1:6" s="19" customFormat="1" ht="35.1" customHeight="1">
      <c r="A62" s="15"/>
      <c r="B62" s="16" t="s">
        <v>80</v>
      </c>
      <c r="C62" s="51" t="s">
        <v>109</v>
      </c>
      <c r="D62" s="18">
        <v>60783.412557854026</v>
      </c>
      <c r="E62" s="18">
        <v>0</v>
      </c>
      <c r="F62" s="18">
        <v>60783.412557854026</v>
      </c>
    </row>
    <row r="63" spans="1:6" s="31" customFormat="1" ht="13.2">
      <c r="A63" s="15"/>
      <c r="B63" s="28"/>
      <c r="C63" s="29"/>
      <c r="D63" s="54"/>
      <c r="E63" s="54"/>
      <c r="F63" s="54"/>
    </row>
    <row r="64" spans="1:6" ht="13.2">
      <c r="B64" s="50" t="s">
        <v>82</v>
      </c>
      <c r="C64" s="49" t="s">
        <v>111</v>
      </c>
      <c r="D64" s="53">
        <f>5.5%*SUM(D23,D28,D38,D46,D50)</f>
        <v>62428.909720616117</v>
      </c>
      <c r="E64" s="53">
        <v>29831.815209908495</v>
      </c>
      <c r="F64" s="53">
        <v>32675.19546143831</v>
      </c>
    </row>
    <row r="65" spans="2:6" s="11" customFormat="1" ht="34.5" customHeight="1">
      <c r="B65" s="12"/>
      <c r="C65" s="48" t="s">
        <v>103</v>
      </c>
      <c r="D65" s="14">
        <f>SUM(D50,D38,D28,D23,D46,D64)</f>
        <v>1197499.9955500001</v>
      </c>
      <c r="E65" s="14">
        <f>SUM(E50,E38,E28,E23,E46,E64)</f>
        <v>572229.34546124551</v>
      </c>
      <c r="F65" s="14">
        <f>SUM(F50,F38,F28,F23,F46,F64)</f>
        <v>626770.65521010128</v>
      </c>
    </row>
    <row r="66" spans="2:6" ht="13.2">
      <c r="D66" s="33"/>
      <c r="E66" s="33"/>
      <c r="F66" s="33"/>
    </row>
    <row r="67" spans="2:6" ht="13.2">
      <c r="D67" s="33"/>
      <c r="E67" s="33"/>
      <c r="F67" s="33"/>
    </row>
    <row r="68" spans="2:6" ht="13.2">
      <c r="D68" s="34"/>
    </row>
    <row r="69" spans="2:6" ht="13.2">
      <c r="D69" s="33"/>
      <c r="E69" s="33"/>
      <c r="F69" s="33"/>
    </row>
    <row r="70" spans="2:6" ht="13.2">
      <c r="D70" s="33"/>
      <c r="E70" s="33"/>
      <c r="F70" s="33"/>
    </row>
    <row r="71" spans="2:6" ht="13.2">
      <c r="D71" s="33"/>
      <c r="E71" s="33"/>
      <c r="F71" s="33"/>
    </row>
    <row r="72" spans="2:6" ht="14.4" hidden="1" customHeight="1">
      <c r="D72" s="33"/>
      <c r="E72" s="33"/>
      <c r="F72" s="33"/>
    </row>
    <row r="73" spans="2:6" ht="14.4" hidden="1" customHeight="1">
      <c r="D73" s="33"/>
      <c r="E73" s="33"/>
      <c r="F73" s="33"/>
    </row>
    <row r="74" spans="2:6" ht="12.9" hidden="1" customHeight="1">
      <c r="D74" s="33"/>
      <c r="E74" s="33"/>
      <c r="F74" s="33"/>
    </row>
    <row r="75" spans="2:6" ht="13.2">
      <c r="D75" s="33"/>
      <c r="E75" s="33"/>
      <c r="F75" s="33"/>
    </row>
    <row r="76" spans="2:6" ht="13.2">
      <c r="D76" s="33"/>
      <c r="E76" s="33"/>
      <c r="F76" s="33"/>
    </row>
    <row r="77" spans="2:6" ht="13.2">
      <c r="D77" s="33"/>
      <c r="E77" s="33"/>
      <c r="F77" s="33"/>
    </row>
    <row r="78" spans="2:6" ht="15.6" customHeight="1">
      <c r="D78" s="33"/>
      <c r="E78" s="33"/>
      <c r="F78" s="33"/>
    </row>
    <row r="79" spans="2:6" ht="13.2">
      <c r="D79" s="33"/>
      <c r="E79" s="33"/>
      <c r="F79" s="33"/>
    </row>
    <row r="80" spans="2:6" ht="13.2">
      <c r="D80" s="33"/>
      <c r="E80" s="33"/>
      <c r="F80" s="33"/>
    </row>
    <row r="81" spans="4:7" ht="13.2">
      <c r="D81" s="33"/>
      <c r="E81" s="33"/>
      <c r="F81" s="33"/>
    </row>
    <row r="82" spans="4:7" ht="13.2">
      <c r="D82" s="33"/>
      <c r="E82" s="33"/>
      <c r="F82" s="33"/>
    </row>
    <row r="83" spans="4:7" ht="13.2">
      <c r="D83" s="33"/>
      <c r="E83" s="33"/>
      <c r="F83" s="33"/>
    </row>
    <row r="84" spans="4:7" ht="13.2">
      <c r="D84" s="33"/>
      <c r="E84" s="33"/>
      <c r="F84" s="33"/>
    </row>
    <row r="85" spans="4:7" ht="13.2">
      <c r="D85" s="33"/>
      <c r="E85" s="33"/>
      <c r="F85" s="33"/>
    </row>
    <row r="86" spans="4:7" ht="13.2">
      <c r="D86" s="33"/>
      <c r="E86" s="33"/>
      <c r="F86" s="33"/>
    </row>
    <row r="87" spans="4:7" ht="13.2">
      <c r="D87" s="33"/>
      <c r="E87" s="33"/>
      <c r="F87" s="33"/>
    </row>
    <row r="88" spans="4:7" ht="13.2">
      <c r="D88" s="33"/>
      <c r="E88" s="33"/>
      <c r="F88" s="33"/>
    </row>
    <row r="89" spans="4:7" ht="13.2">
      <c r="D89" s="33"/>
      <c r="E89" s="33"/>
      <c r="F89" s="33"/>
    </row>
    <row r="90" spans="4:7" ht="13.2">
      <c r="D90" s="33"/>
      <c r="E90" s="33"/>
      <c r="F90" s="33"/>
    </row>
    <row r="91" spans="4:7" ht="15" customHeight="1">
      <c r="D91" s="33"/>
      <c r="E91" s="33"/>
      <c r="F91" s="33"/>
    </row>
    <row r="92" spans="4:7" ht="15" customHeight="1">
      <c r="D92" s="33"/>
      <c r="E92" s="33"/>
      <c r="F92" s="33"/>
    </row>
    <row r="93" spans="4:7" ht="15" customHeight="1">
      <c r="D93" s="33"/>
      <c r="E93" s="33"/>
      <c r="F93" s="33"/>
    </row>
    <row r="94" spans="4:7" ht="15" customHeight="1">
      <c r="D94" s="33"/>
      <c r="E94" s="33"/>
      <c r="F94" s="33"/>
      <c r="G94" s="36"/>
    </row>
    <row r="95" spans="4:7" ht="15" customHeight="1">
      <c r="D95" s="33"/>
      <c r="E95" s="33"/>
      <c r="F95" s="33"/>
    </row>
    <row r="96" spans="4:7" ht="15" customHeight="1">
      <c r="D96" s="33"/>
      <c r="E96" s="33"/>
      <c r="F96" s="33"/>
    </row>
    <row r="97" spans="4:7" ht="15" customHeight="1">
      <c r="D97" s="33"/>
      <c r="E97" s="33"/>
      <c r="F97" s="33"/>
    </row>
    <row r="98" spans="4:7" ht="15" customHeight="1">
      <c r="D98" s="33"/>
      <c r="E98" s="33"/>
      <c r="F98" s="33"/>
    </row>
    <row r="99" spans="4:7" ht="38.25" customHeight="1">
      <c r="D99" s="33"/>
      <c r="E99" s="33"/>
      <c r="F99" s="33"/>
      <c r="G99" s="33" t="s">
        <v>89</v>
      </c>
    </row>
    <row r="100" spans="4:7" ht="15" customHeight="1">
      <c r="D100" s="33"/>
      <c r="E100" s="33"/>
      <c r="F100" s="33"/>
    </row>
    <row r="101" spans="4:7" ht="13.2">
      <c r="D101" s="33"/>
      <c r="E101" s="33"/>
      <c r="F101" s="33"/>
    </row>
    <row r="102" spans="4:7" ht="13.2">
      <c r="D102" s="33"/>
      <c r="E102" s="33"/>
      <c r="F102" s="33"/>
    </row>
    <row r="103" spans="4:7" ht="13.2">
      <c r="D103" s="33"/>
      <c r="E103" s="33"/>
      <c r="F103" s="33"/>
    </row>
    <row r="104" spans="4:7" ht="13.2">
      <c r="D104" s="33"/>
      <c r="E104" s="33"/>
      <c r="F104" s="33"/>
    </row>
    <row r="105" spans="4:7" ht="39" customHeight="1">
      <c r="D105" s="33"/>
      <c r="E105" s="33"/>
      <c r="F105" s="33"/>
    </row>
    <row r="106" spans="4:7" ht="13.2">
      <c r="D106" s="33"/>
      <c r="E106" s="33"/>
      <c r="F106" s="33"/>
    </row>
    <row r="107" spans="4:7" ht="13.2">
      <c r="D107" s="33"/>
      <c r="E107" s="33"/>
      <c r="F107" s="33"/>
    </row>
    <row r="108" spans="4:7" ht="13.2">
      <c r="D108" s="33"/>
      <c r="E108" s="33"/>
      <c r="F108" s="33"/>
    </row>
    <row r="109" spans="4:7" ht="13.2">
      <c r="D109" s="33"/>
      <c r="E109" s="33"/>
      <c r="F109" s="33"/>
    </row>
    <row r="110" spans="4:7" ht="13.2">
      <c r="D110" s="33"/>
      <c r="E110" s="33"/>
      <c r="F110" s="33"/>
    </row>
    <row r="111" spans="4:7" ht="13.2">
      <c r="D111" s="33"/>
      <c r="E111" s="33"/>
      <c r="F111" s="33"/>
    </row>
    <row r="112" spans="4:7" ht="13.2">
      <c r="D112" s="33"/>
      <c r="E112" s="33"/>
      <c r="F112" s="33"/>
    </row>
    <row r="113" spans="4:6" ht="13.2">
      <c r="D113" s="33"/>
      <c r="E113" s="33"/>
      <c r="F113" s="33"/>
    </row>
    <row r="114" spans="4:6" ht="13.2">
      <c r="D114" s="33"/>
      <c r="E114" s="33"/>
      <c r="F114" s="33"/>
    </row>
    <row r="115" spans="4:6" ht="13.2">
      <c r="D115" s="33"/>
      <c r="E115" s="33"/>
      <c r="F115" s="33"/>
    </row>
    <row r="116" spans="4:6" ht="13.2">
      <c r="D116" s="33"/>
      <c r="E116" s="33"/>
      <c r="F116" s="33"/>
    </row>
    <row r="117" spans="4:6" ht="13.2">
      <c r="D117" s="33"/>
      <c r="E117" s="33"/>
      <c r="F117" s="33"/>
    </row>
    <row r="118" spans="4:6" ht="13.2">
      <c r="D118" s="33"/>
      <c r="E118" s="33"/>
      <c r="F118" s="33"/>
    </row>
    <row r="119" spans="4:6" ht="13.2">
      <c r="D119" s="33"/>
      <c r="E119" s="33"/>
      <c r="F119" s="33"/>
    </row>
    <row r="120" spans="4:6" ht="13.2">
      <c r="D120" s="33"/>
      <c r="E120" s="33"/>
      <c r="F120" s="33"/>
    </row>
    <row r="121" spans="4:6" ht="13.2">
      <c r="D121" s="33"/>
      <c r="E121" s="33"/>
      <c r="F121" s="33"/>
    </row>
    <row r="122" spans="4:6" ht="13.2">
      <c r="D122" s="33"/>
      <c r="E122" s="33"/>
      <c r="F122" s="33"/>
    </row>
    <row r="123" spans="4:6" ht="13.2">
      <c r="D123" s="33"/>
      <c r="E123" s="33"/>
      <c r="F123" s="33"/>
    </row>
    <row r="124" spans="4:6" ht="13.2">
      <c r="D124" s="33"/>
      <c r="E124" s="33"/>
      <c r="F124" s="33"/>
    </row>
    <row r="125" spans="4:6" ht="13.2">
      <c r="D125" s="33"/>
      <c r="E125" s="33"/>
      <c r="F125" s="33"/>
    </row>
    <row r="126" spans="4:6" ht="13.2">
      <c r="D126" s="33"/>
      <c r="E126" s="33"/>
      <c r="F126" s="33"/>
    </row>
    <row r="127" spans="4:6" ht="13.2">
      <c r="D127" s="33"/>
      <c r="E127" s="33"/>
      <c r="F127" s="33"/>
    </row>
    <row r="128" spans="4:6" ht="13.2">
      <c r="D128" s="33"/>
      <c r="E128" s="33"/>
      <c r="F128" s="33"/>
    </row>
    <row r="129" spans="4:6" ht="13.2">
      <c r="D129" s="33"/>
      <c r="E129" s="33"/>
      <c r="F129" s="33"/>
    </row>
    <row r="130" spans="4:6" ht="13.2">
      <c r="D130" s="33"/>
      <c r="E130" s="33"/>
      <c r="F130" s="33"/>
    </row>
    <row r="131" spans="4:6" ht="13.2">
      <c r="D131" s="33"/>
      <c r="E131" s="33"/>
      <c r="F131" s="33"/>
    </row>
    <row r="132" spans="4:6" ht="13.2">
      <c r="D132" s="33"/>
      <c r="E132" s="33"/>
      <c r="F132" s="33"/>
    </row>
  </sheetData>
  <mergeCells count="5">
    <mergeCell ref="F21:F22"/>
    <mergeCell ref="B21:B22"/>
    <mergeCell ref="C21:C22"/>
    <mergeCell ref="D21:D22"/>
    <mergeCell ref="E21:E22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8b0ec71-3dc6-42dc-8aaf-964cfe9da525" xsi:nil="true"/>
    <lcf76f155ced4ddcb4097134ff3c332f xmlns="2d926aab-3708-44f9-9783-e039b1f2d2f3">
      <Terms xmlns="http://schemas.microsoft.com/office/infopath/2007/PartnerControls"/>
    </lcf76f155ced4ddcb4097134ff3c332f>
    <ToBeArchived xmlns="48b0ec71-3dc6-42dc-8aaf-964cfe9da525" xsi:nil="true"/>
    <TaxCatchAllLabel xmlns="48b0ec71-3dc6-42dc-8aaf-964cfe9da525" xsi:nil="true"/>
    <p5e7a70900b24fdf9bcfb9b5fc846c60 xmlns="48b0ec71-3dc6-42dc-8aaf-964cfe9da525">
      <Terms xmlns="http://schemas.microsoft.com/office/infopath/2007/PartnerControls"/>
    </p5e7a70900b24fdf9bcfb9b5fc846c60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CD02EDC63C83B4DA6C4E284D1AB5566" ma:contentTypeVersion="27" ma:contentTypeDescription="Create a new document." ma:contentTypeScope="" ma:versionID="8e8b5447fe493bdcb9af4a19857534c6">
  <xsd:schema xmlns:xsd="http://www.w3.org/2001/XMLSchema" xmlns:xs="http://www.w3.org/2001/XMLSchema" xmlns:p="http://schemas.microsoft.com/office/2006/metadata/properties" xmlns:ns2="2d926aab-3708-44f9-9783-e039b1f2d2f3" xmlns:ns3="48b0ec71-3dc6-42dc-8aaf-964cfe9da525" targetNamespace="http://schemas.microsoft.com/office/2006/metadata/properties" ma:root="true" ma:fieldsID="1d7a828b0f63880608a12c6e8edf9106" ns2:_="" ns3:_="">
    <xsd:import namespace="2d926aab-3708-44f9-9783-e039b1f2d2f3"/>
    <xsd:import namespace="48b0ec71-3dc6-42dc-8aaf-964cfe9da525"/>
    <xsd:element name="properties">
      <xsd:complexType>
        <xsd:sequence>
          <xsd:element name="documentManagement">
            <xsd:complexType>
              <xsd:all>
                <xsd:element ref="ns3:ToBeArchived" minOccurs="0"/>
                <xsd:element ref="ns3:p5e7a70900b24fdf9bcfb9b5fc846c60" minOccurs="0"/>
                <xsd:element ref="ns3:TaxCatchAll" minOccurs="0"/>
                <xsd:element ref="ns3:TaxCatchAllLabel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LengthInSecond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lcf76f155ced4ddcb4097134ff3c332f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926aab-3708-44f9-9783-e039b1f2d2f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20" nillable="true" ma:displayName="Tags" ma:internalName="MediaServiceAutoTags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2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2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7" nillable="true" ma:taxonomy="true" ma:internalName="lcf76f155ced4ddcb4097134ff3c332f" ma:taxonomyFieldName="MediaServiceImageTags" ma:displayName="Image Tags" ma:readOnly="false" ma:fieldId="{5cf76f15-5ced-4ddc-b409-7134ff3c332f}" ma:taxonomyMulti="true" ma:sspId="8710b318-ea48-4423-a308-0e87359dff9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8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9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b0ec71-3dc6-42dc-8aaf-964cfe9da525" elementFormDefault="qualified">
    <xsd:import namespace="http://schemas.microsoft.com/office/2006/documentManagement/types"/>
    <xsd:import namespace="http://schemas.microsoft.com/office/infopath/2007/PartnerControls"/>
    <xsd:element name="ToBeArchived" ma:index="5" nillable="true" ma:displayName="To be archived" ma:internalName="ToBeArchived">
      <xsd:simpleType>
        <xsd:restriction base="dms:Boolean"/>
      </xsd:simpleType>
    </xsd:element>
    <xsd:element name="p5e7a70900b24fdf9bcfb9b5fc846c60" ma:index="8" nillable="true" ma:taxonomy="true" ma:internalName="p5e7a70900b24fdf9bcfb9b5fc846c60" ma:taxonomyFieldName="ArchiveCode" ma:displayName="Archive code" ma:readOnly="false" ma:default="" ma:fieldId="{95e7a709-00b2-4fdf-9bcf-b9b5fc846c60}" ma:sspId="8710b318-ea48-4423-a308-0e87359dff93" ma:termSetId="eca26591-3e39-4461-87f0-273b620e323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3b9ebbb7-3158-4ea9-99f1-112bad551a90}" ma:internalName="TaxCatchAll" ma:readOnly="false" ma:showField="CatchAllData" ma:web="48b0ec71-3dc6-42dc-8aaf-964cfe9da52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3b9ebbb7-3158-4ea9-99f1-112bad551a90}" ma:internalName="TaxCatchAllLabel" ma:readOnly="false" ma:showField="CatchAllDataLabel" ma:web="48b0ec71-3dc6-42dc-8aaf-964cfe9da52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/>
</file>

<file path=customXml/itemProps1.xml><?xml version="1.0" encoding="utf-8"?>
<ds:datastoreItem xmlns:ds="http://schemas.openxmlformats.org/officeDocument/2006/customXml" ds:itemID="{1F67F28F-7DDE-46BD-9887-BE4254ECD5B1}">
  <ds:schemaRefs>
    <ds:schemaRef ds:uri="http://schemas.microsoft.com/office/2006/metadata/properties"/>
    <ds:schemaRef ds:uri="http://schemas.microsoft.com/office/infopath/2007/PartnerControls"/>
    <ds:schemaRef ds:uri="48b0ec71-3dc6-42dc-8aaf-964cfe9da525"/>
    <ds:schemaRef ds:uri="2d926aab-3708-44f9-9783-e039b1f2d2f3"/>
  </ds:schemaRefs>
</ds:datastoreItem>
</file>

<file path=customXml/itemProps2.xml><?xml version="1.0" encoding="utf-8"?>
<ds:datastoreItem xmlns:ds="http://schemas.openxmlformats.org/officeDocument/2006/customXml" ds:itemID="{6B480DEB-0B80-49BE-AAB0-5F72EB31158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d926aab-3708-44f9-9783-e039b1f2d2f3"/>
    <ds:schemaRef ds:uri="48b0ec71-3dc6-42dc-8aaf-964cfe9da52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C163B93-4881-4CFF-9C03-18A7B804DCB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6</vt:i4>
      </vt:variant>
    </vt:vector>
  </HeadingPairs>
  <TitlesOfParts>
    <vt:vector size="6" baseType="lpstr">
      <vt:lpstr>Summary Budget  - Donor</vt:lpstr>
      <vt:lpstr>Services to Beneficiaries</vt:lpstr>
      <vt:lpstr>MLI</vt:lpstr>
      <vt:lpstr>NER</vt:lpstr>
      <vt:lpstr>RWA</vt:lpstr>
      <vt:lpstr>UGA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2015-06-05T18:17:20Z</dcterms:created>
  <dcterms:modified xsi:type="dcterms:W3CDTF">2023-10-23T14:33:20Z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0x010100C00E7947AD714B41A0E4C149AE00DBE800ED8FC1E104462D4683FE0B92FE0039DD</vt:lpwstr>
  </property>
  <property fmtid="{D5CDD505-2E9C-101B-9397-08002B2CF9AE}" pid="3" name="MediaServiceImageTags">
    <vt:lpwstr/>
  </property>
  <property fmtid="{D5CDD505-2E9C-101B-9397-08002B2CF9AE}" pid="4" name="MSIP_Label_dddc1db8-2f64-468c-a02a-c7d04ea19826_Enabled">
    <vt:lpwstr>true</vt:lpwstr>
  </property>
  <property fmtid="{D5CDD505-2E9C-101B-9397-08002B2CF9AE}" pid="5" name="MSIP_Label_dddc1db8-2f64-468c-a02a-c7d04ea19826_SetDate">
    <vt:lpwstr>2023-10-23T14:32:30Z</vt:lpwstr>
  </property>
  <property fmtid="{D5CDD505-2E9C-101B-9397-08002B2CF9AE}" pid="6" name="MSIP_Label_dddc1db8-2f64-468c-a02a-c7d04ea19826_Method">
    <vt:lpwstr>Privileged</vt:lpwstr>
  </property>
  <property fmtid="{D5CDD505-2E9C-101B-9397-08002B2CF9AE}" pid="7" name="MSIP_Label_dddc1db8-2f64-468c-a02a-c7d04ea19826_Name">
    <vt:lpwstr>Non classifié - Niet geclassificeerd</vt:lpwstr>
  </property>
  <property fmtid="{D5CDD505-2E9C-101B-9397-08002B2CF9AE}" pid="8" name="MSIP_Label_dddc1db8-2f64-468c-a02a-c7d04ea19826_SiteId">
    <vt:lpwstr>80153b30-e434-429b-b41c-0d47f9deec42</vt:lpwstr>
  </property>
  <property fmtid="{D5CDD505-2E9C-101B-9397-08002B2CF9AE}" pid="9" name="MSIP_Label_dddc1db8-2f64-468c-a02a-c7d04ea19826_ActionId">
    <vt:lpwstr>4a97d0d5-f66a-4447-a422-5b9c7c5f9617</vt:lpwstr>
  </property>
  <property fmtid="{D5CDD505-2E9C-101B-9397-08002B2CF9AE}" pid="10" name="MSIP_Label_dddc1db8-2f64-468c-a02a-c7d04ea19826_ContentBits">
    <vt:lpwstr>0</vt:lpwstr>
  </property>
</Properties>
</file>