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lomatiebel.sharepoint.com/teams/OG-D51/D51_Intern/3. Financements/4. Programmes/2023/PG-2023-01 Oxfam (BF, MAL, NIG, DRC, OPT, YEM)/2. Annex Dossier/"/>
    </mc:Choice>
  </mc:AlternateContent>
  <xr:revisionPtr revIDLastSave="25" documentId="13_ncr:1_{6BBF5C9F-592A-4A53-9762-2CB8FB6C8AA2}" xr6:coauthVersionLast="47" xr6:coauthVersionMax="47" xr10:uidLastSave="{69B15277-479D-44B6-A5EF-EF1A2BDC2A7F}"/>
  <bookViews>
    <workbookView xWindow="13905" yWindow="-16365" windowWidth="29040" windowHeight="15840" xr2:uid="{3B8BC314-5FDA-4DEA-92D6-FF61DDD5CADC}"/>
  </bookViews>
  <sheets>
    <sheet name="Consolidated" sheetId="2" r:id="rId1"/>
    <sheet name="BKF" sheetId="4" r:id="rId2"/>
    <sheet name="MLI" sheetId="6" r:id="rId3"/>
    <sheet name="NER" sheetId="8" r:id="rId4"/>
    <sheet name="RDC" sheetId="7" r:id="rId5"/>
    <sheet name="OPT" sheetId="1" r:id="rId6"/>
    <sheet name="YEM" sheetId="5" r:id="rId7"/>
    <sheet name="OBE" sheetId="3" r:id="rId8"/>
    <sheet name="OI" sheetId="9" r:id="rId9"/>
  </sheets>
  <externalReferences>
    <externalReference r:id="rId10"/>
  </externalReferences>
  <definedNames>
    <definedName name="_xlnm.Print_Area" localSheetId="5">OPT!$A$1:$L$42</definedName>
    <definedName name="txc">[1]BDI!$K$8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" l="1"/>
  <c r="Q43" i="2"/>
  <c r="P43" i="2"/>
  <c r="O43" i="2"/>
  <c r="N43" i="2"/>
  <c r="F30" i="2"/>
  <c r="C30" i="2" s="1"/>
  <c r="S37" i="2" l="1"/>
  <c r="T37" i="2"/>
  <c r="U37" i="2"/>
  <c r="S38" i="2"/>
  <c r="T38" i="2"/>
  <c r="U38" i="2"/>
  <c r="S39" i="2"/>
  <c r="T39" i="2"/>
  <c r="U39" i="2"/>
  <c r="S40" i="2"/>
  <c r="T40" i="2"/>
  <c r="U40" i="2"/>
  <c r="R38" i="2"/>
  <c r="R39" i="2"/>
  <c r="R40" i="2"/>
  <c r="R37" i="2"/>
  <c r="M10" i="3"/>
  <c r="M40" i="3" s="1"/>
  <c r="M24" i="3"/>
  <c r="M35" i="3"/>
  <c r="M38" i="3"/>
  <c r="M37" i="3"/>
  <c r="M35" i="9"/>
  <c r="M40" i="9" s="1"/>
  <c r="M39" i="9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R31" i="2"/>
  <c r="R32" i="2"/>
  <c r="R33" i="2"/>
  <c r="R34" i="2"/>
  <c r="R30" i="2"/>
  <c r="M27" i="3"/>
  <c r="M18" i="3"/>
  <c r="T27" i="2"/>
  <c r="U27" i="2"/>
  <c r="U26" i="2"/>
  <c r="S27" i="2"/>
  <c r="T26" i="2"/>
  <c r="S26" i="2"/>
  <c r="R27" i="2"/>
  <c r="R26" i="2"/>
  <c r="R25" i="2" s="1"/>
  <c r="U24" i="2"/>
  <c r="U23" i="2"/>
  <c r="L18" i="3"/>
  <c r="K18" i="3"/>
  <c r="J18" i="3"/>
  <c r="M10" i="6"/>
  <c r="M10" i="4"/>
  <c r="M10" i="1"/>
  <c r="R36" i="2" l="1"/>
  <c r="S25" i="2"/>
  <c r="T25" i="2"/>
  <c r="T36" i="2"/>
  <c r="U36" i="2"/>
  <c r="S36" i="2"/>
  <c r="U25" i="2"/>
  <c r="I38" i="2" l="1"/>
  <c r="I39" i="2"/>
  <c r="I40" i="2"/>
  <c r="I37" i="2"/>
  <c r="I31" i="2"/>
  <c r="I32" i="2"/>
  <c r="I33" i="2"/>
  <c r="I34" i="2"/>
  <c r="I35" i="2"/>
  <c r="I30" i="2"/>
  <c r="I27" i="2"/>
  <c r="I28" i="2"/>
  <c r="I26" i="2"/>
  <c r="I24" i="2"/>
  <c r="I23" i="2"/>
  <c r="I12" i="2"/>
  <c r="I13" i="2"/>
  <c r="I14" i="2"/>
  <c r="I15" i="2"/>
  <c r="I16" i="2"/>
  <c r="I17" i="2"/>
  <c r="I18" i="2"/>
  <c r="I19" i="2"/>
  <c r="I20" i="2"/>
  <c r="I21" i="2"/>
  <c r="I11" i="2"/>
  <c r="M10" i="5"/>
  <c r="J21" i="5"/>
  <c r="K21" i="5"/>
  <c r="L21" i="5"/>
  <c r="M21" i="5"/>
  <c r="M12" i="5"/>
  <c r="M13" i="5"/>
  <c r="M14" i="5"/>
  <c r="M15" i="5"/>
  <c r="M16" i="5"/>
  <c r="M20" i="5"/>
  <c r="M23" i="5"/>
  <c r="M24" i="5"/>
  <c r="M27" i="5"/>
  <c r="M29" i="5"/>
  <c r="M30" i="5"/>
  <c r="M31" i="5"/>
  <c r="M32" i="5"/>
  <c r="M33" i="5"/>
  <c r="M34" i="5"/>
  <c r="M36" i="5"/>
  <c r="M37" i="5"/>
  <c r="M38" i="5"/>
  <c r="M39" i="5"/>
  <c r="C35" i="5"/>
  <c r="C28" i="5"/>
  <c r="C25" i="5"/>
  <c r="C22" i="5"/>
  <c r="C10" i="5"/>
  <c r="C40" i="5" s="1"/>
  <c r="G38" i="2"/>
  <c r="G39" i="2"/>
  <c r="G40" i="2"/>
  <c r="G37" i="2"/>
  <c r="G31" i="2"/>
  <c r="G32" i="2"/>
  <c r="G33" i="2"/>
  <c r="G34" i="2"/>
  <c r="G35" i="2"/>
  <c r="G30" i="2"/>
  <c r="G27" i="2"/>
  <c r="G28" i="2"/>
  <c r="G26" i="2"/>
  <c r="G24" i="2"/>
  <c r="G23" i="2"/>
  <c r="G12" i="2"/>
  <c r="G13" i="2"/>
  <c r="G14" i="2"/>
  <c r="G15" i="2"/>
  <c r="G16" i="2"/>
  <c r="G17" i="2"/>
  <c r="G18" i="2"/>
  <c r="G19" i="2"/>
  <c r="G20" i="2"/>
  <c r="G21" i="2"/>
  <c r="G11" i="2"/>
  <c r="M10" i="7"/>
  <c r="C40" i="7"/>
  <c r="C35" i="7"/>
  <c r="C28" i="7"/>
  <c r="C25" i="7"/>
  <c r="C22" i="7"/>
  <c r="M39" i="7"/>
  <c r="M38" i="7"/>
  <c r="M37" i="7"/>
  <c r="M36" i="7"/>
  <c r="M29" i="7"/>
  <c r="M26" i="7"/>
  <c r="C10" i="7"/>
  <c r="J21" i="7"/>
  <c r="K21" i="7"/>
  <c r="L21" i="7"/>
  <c r="M21" i="7"/>
  <c r="M12" i="7"/>
  <c r="M15" i="7"/>
  <c r="M23" i="7"/>
  <c r="M24" i="7"/>
  <c r="M27" i="7"/>
  <c r="M30" i="7"/>
  <c r="M31" i="7"/>
  <c r="M32" i="7"/>
  <c r="M33" i="7"/>
  <c r="M34" i="7"/>
  <c r="F38" i="2"/>
  <c r="C38" i="2" s="1"/>
  <c r="F39" i="2"/>
  <c r="C39" i="2" s="1"/>
  <c r="F40" i="2"/>
  <c r="C40" i="2" s="1"/>
  <c r="F37" i="2"/>
  <c r="C37" i="2" s="1"/>
  <c r="F31" i="2"/>
  <c r="C31" i="2" s="1"/>
  <c r="F32" i="2"/>
  <c r="C32" i="2" s="1"/>
  <c r="F33" i="2"/>
  <c r="C33" i="2" s="1"/>
  <c r="F34" i="2"/>
  <c r="C34" i="2" s="1"/>
  <c r="F35" i="2"/>
  <c r="C35" i="2" s="1"/>
  <c r="F27" i="2"/>
  <c r="C27" i="2" s="1"/>
  <c r="F28" i="2"/>
  <c r="C28" i="2" s="1"/>
  <c r="F26" i="2"/>
  <c r="C26" i="2" s="1"/>
  <c r="F24" i="2"/>
  <c r="C24" i="2" s="1"/>
  <c r="F23" i="2"/>
  <c r="C23" i="2" s="1"/>
  <c r="F12" i="2"/>
  <c r="C12" i="2" s="1"/>
  <c r="F13" i="2"/>
  <c r="C13" i="2" s="1"/>
  <c r="F14" i="2"/>
  <c r="C14" i="2" s="1"/>
  <c r="F15" i="2"/>
  <c r="C15" i="2" s="1"/>
  <c r="F16" i="2"/>
  <c r="C16" i="2" s="1"/>
  <c r="F17" i="2"/>
  <c r="C17" i="2" s="1"/>
  <c r="F18" i="2"/>
  <c r="C18" i="2" s="1"/>
  <c r="F19" i="2"/>
  <c r="C19" i="2" s="1"/>
  <c r="F20" i="2"/>
  <c r="C20" i="2" s="1"/>
  <c r="F21" i="2"/>
  <c r="C21" i="2" s="1"/>
  <c r="F11" i="2"/>
  <c r="C11" i="2" s="1"/>
  <c r="L22" i="8"/>
  <c r="K22" i="8"/>
  <c r="L28" i="8"/>
  <c r="K28" i="8"/>
  <c r="L35" i="8"/>
  <c r="K35" i="8"/>
  <c r="M22" i="8"/>
  <c r="M25" i="8"/>
  <c r="M28" i="8"/>
  <c r="M23" i="8"/>
  <c r="M24" i="8"/>
  <c r="M26" i="8"/>
  <c r="M29" i="8"/>
  <c r="M30" i="8"/>
  <c r="M31" i="8"/>
  <c r="M32" i="8"/>
  <c r="M36" i="8"/>
  <c r="M35" i="8" s="1"/>
  <c r="M37" i="8"/>
  <c r="M39" i="8"/>
  <c r="J21" i="8"/>
  <c r="K21" i="8"/>
  <c r="L21" i="8"/>
  <c r="M21" i="8"/>
  <c r="U21" i="2" s="1"/>
  <c r="M11" i="8"/>
  <c r="U11" i="2" s="1"/>
  <c r="M12" i="8"/>
  <c r="U12" i="2" s="1"/>
  <c r="M13" i="8"/>
  <c r="U13" i="2" s="1"/>
  <c r="M14" i="8"/>
  <c r="U14" i="2" s="1"/>
  <c r="M15" i="8"/>
  <c r="U15" i="2" s="1"/>
  <c r="M16" i="8"/>
  <c r="U16" i="2" s="1"/>
  <c r="M17" i="8"/>
  <c r="U17" i="2" s="1"/>
  <c r="M18" i="8"/>
  <c r="U18" i="2" s="1"/>
  <c r="M19" i="8"/>
  <c r="U19" i="2" s="1"/>
  <c r="M20" i="8"/>
  <c r="U20" i="2" s="1"/>
  <c r="C35" i="8"/>
  <c r="C28" i="8"/>
  <c r="C25" i="8"/>
  <c r="C22" i="8"/>
  <c r="C10" i="8"/>
  <c r="U10" i="2" l="1"/>
  <c r="M10" i="8"/>
  <c r="G10" i="2"/>
  <c r="F10" i="2"/>
  <c r="I10" i="2"/>
  <c r="M28" i="5"/>
  <c r="M22" i="5"/>
  <c r="M35" i="5"/>
  <c r="M25" i="7"/>
  <c r="M22" i="7"/>
  <c r="M35" i="7"/>
  <c r="M28" i="7"/>
  <c r="M40" i="8"/>
  <c r="C40" i="8"/>
  <c r="D10" i="4"/>
  <c r="C10" i="4"/>
  <c r="M21" i="1"/>
  <c r="M21" i="4"/>
  <c r="J21" i="4"/>
  <c r="K21" i="4"/>
  <c r="L21" i="4"/>
  <c r="J21" i="1"/>
  <c r="K21" i="1"/>
  <c r="L21" i="1"/>
  <c r="E38" i="2"/>
  <c r="E39" i="2"/>
  <c r="E40" i="2"/>
  <c r="E37" i="2"/>
  <c r="E31" i="2"/>
  <c r="E32" i="2"/>
  <c r="E33" i="2"/>
  <c r="E34" i="2"/>
  <c r="E35" i="2"/>
  <c r="E30" i="2"/>
  <c r="E27" i="2"/>
  <c r="E28" i="2"/>
  <c r="E26" i="2"/>
  <c r="E24" i="2"/>
  <c r="E23" i="2"/>
  <c r="E12" i="2"/>
  <c r="E13" i="2"/>
  <c r="E14" i="2"/>
  <c r="E15" i="2"/>
  <c r="E16" i="2"/>
  <c r="E17" i="2"/>
  <c r="E18" i="2"/>
  <c r="E19" i="2"/>
  <c r="E20" i="2"/>
  <c r="E21" i="2"/>
  <c r="E11" i="2"/>
  <c r="C10" i="6"/>
  <c r="J21" i="6"/>
  <c r="K21" i="6"/>
  <c r="L21" i="6"/>
  <c r="M21" i="6"/>
  <c r="D19" i="2"/>
  <c r="D20" i="2"/>
  <c r="D21" i="2"/>
  <c r="H20" i="2"/>
  <c r="H21" i="2"/>
  <c r="C10" i="1"/>
  <c r="M11" i="6"/>
  <c r="M12" i="6"/>
  <c r="M13" i="6"/>
  <c r="M14" i="6"/>
  <c r="M15" i="6"/>
  <c r="M16" i="6"/>
  <c r="M17" i="6"/>
  <c r="M18" i="6"/>
  <c r="M19" i="6"/>
  <c r="M20" i="6"/>
  <c r="M23" i="6"/>
  <c r="M24" i="6"/>
  <c r="M26" i="6"/>
  <c r="M27" i="6"/>
  <c r="M29" i="6"/>
  <c r="M30" i="6"/>
  <c r="M31" i="6"/>
  <c r="M32" i="6"/>
  <c r="M33" i="6"/>
  <c r="M34" i="6"/>
  <c r="M36" i="6"/>
  <c r="M37" i="6"/>
  <c r="M35" i="6" s="1"/>
  <c r="M38" i="6"/>
  <c r="M39" i="6"/>
  <c r="C35" i="6"/>
  <c r="C28" i="6"/>
  <c r="C25" i="6"/>
  <c r="C22" i="6"/>
  <c r="D38" i="2"/>
  <c r="D39" i="2"/>
  <c r="D40" i="2"/>
  <c r="D37" i="2"/>
  <c r="D31" i="2"/>
  <c r="D32" i="2"/>
  <c r="D33" i="2"/>
  <c r="D34" i="2"/>
  <c r="D35" i="2"/>
  <c r="D30" i="2"/>
  <c r="D27" i="2"/>
  <c r="D28" i="2"/>
  <c r="D26" i="2"/>
  <c r="D24" i="2"/>
  <c r="D23" i="2"/>
  <c r="D12" i="2"/>
  <c r="D13" i="2"/>
  <c r="D14" i="2"/>
  <c r="D15" i="2"/>
  <c r="D16" i="2"/>
  <c r="D17" i="2"/>
  <c r="D18" i="2"/>
  <c r="D11" i="2"/>
  <c r="M23" i="4"/>
  <c r="M22" i="4" s="1"/>
  <c r="M24" i="4"/>
  <c r="M26" i="4"/>
  <c r="M25" i="4" s="1"/>
  <c r="M27" i="4"/>
  <c r="M29" i="4"/>
  <c r="M28" i="4" s="1"/>
  <c r="M30" i="4"/>
  <c r="M31" i="4"/>
  <c r="M32" i="4"/>
  <c r="M33" i="4"/>
  <c r="M34" i="4"/>
  <c r="M36" i="4"/>
  <c r="M37" i="4"/>
  <c r="M38" i="4"/>
  <c r="M39" i="4"/>
  <c r="M11" i="4"/>
  <c r="M12" i="4"/>
  <c r="M13" i="4"/>
  <c r="M14" i="4"/>
  <c r="M15" i="4"/>
  <c r="M16" i="4"/>
  <c r="M17" i="4"/>
  <c r="M18" i="4"/>
  <c r="M19" i="4"/>
  <c r="M20" i="4"/>
  <c r="J11" i="4"/>
  <c r="J12" i="4"/>
  <c r="J13" i="4"/>
  <c r="J14" i="4"/>
  <c r="J15" i="4"/>
  <c r="J16" i="4"/>
  <c r="J17" i="4"/>
  <c r="J18" i="4"/>
  <c r="J19" i="4"/>
  <c r="J20" i="4"/>
  <c r="C35" i="4"/>
  <c r="C28" i="4"/>
  <c r="C25" i="4"/>
  <c r="C22" i="4"/>
  <c r="C40" i="4"/>
  <c r="M39" i="1"/>
  <c r="M36" i="1"/>
  <c r="M31" i="1"/>
  <c r="M29" i="1"/>
  <c r="M26" i="1"/>
  <c r="M38" i="1"/>
  <c r="M37" i="1"/>
  <c r="M34" i="1"/>
  <c r="M33" i="1"/>
  <c r="M32" i="1"/>
  <c r="M30" i="1"/>
  <c r="M27" i="1"/>
  <c r="M24" i="1"/>
  <c r="M23" i="1"/>
  <c r="M20" i="1"/>
  <c r="M13" i="1"/>
  <c r="M12" i="1"/>
  <c r="M11" i="1"/>
  <c r="M14" i="1"/>
  <c r="M15" i="1"/>
  <c r="M16" i="1"/>
  <c r="M17" i="1"/>
  <c r="M18" i="1"/>
  <c r="M19" i="1"/>
  <c r="L12" i="1"/>
  <c r="L13" i="1"/>
  <c r="L14" i="1"/>
  <c r="L15" i="1"/>
  <c r="L16" i="1"/>
  <c r="L17" i="1"/>
  <c r="L18" i="1"/>
  <c r="L19" i="1"/>
  <c r="L20" i="1"/>
  <c r="H38" i="2"/>
  <c r="H39" i="2"/>
  <c r="H40" i="2"/>
  <c r="H37" i="2"/>
  <c r="H31" i="2"/>
  <c r="H32" i="2"/>
  <c r="H33" i="2"/>
  <c r="H34" i="2"/>
  <c r="H35" i="2"/>
  <c r="H30" i="2"/>
  <c r="H27" i="2"/>
  <c r="H28" i="2"/>
  <c r="H26" i="2"/>
  <c r="H24" i="2"/>
  <c r="H23" i="2"/>
  <c r="H12" i="2"/>
  <c r="H13" i="2"/>
  <c r="H14" i="2"/>
  <c r="H15" i="2"/>
  <c r="H16" i="2"/>
  <c r="H17" i="2"/>
  <c r="H18" i="2"/>
  <c r="H19" i="2"/>
  <c r="H11" i="2"/>
  <c r="C35" i="1"/>
  <c r="C28" i="1"/>
  <c r="C25" i="1"/>
  <c r="C22" i="1"/>
  <c r="U35" i="2"/>
  <c r="J10" i="2"/>
  <c r="I22" i="2"/>
  <c r="F22" i="2"/>
  <c r="G22" i="2"/>
  <c r="I29" i="2"/>
  <c r="F29" i="2"/>
  <c r="G29" i="2"/>
  <c r="F36" i="2"/>
  <c r="G36" i="2"/>
  <c r="J36" i="2"/>
  <c r="K36" i="2"/>
  <c r="I36" i="2"/>
  <c r="Q19" i="2" l="1"/>
  <c r="D10" i="2"/>
  <c r="Q37" i="2"/>
  <c r="D22" i="2"/>
  <c r="H10" i="2"/>
  <c r="E10" i="2"/>
  <c r="Q21" i="2"/>
  <c r="Q20" i="2"/>
  <c r="E36" i="2"/>
  <c r="E29" i="2"/>
  <c r="E22" i="2"/>
  <c r="M25" i="6"/>
  <c r="M28" i="6"/>
  <c r="C40" i="6"/>
  <c r="D36" i="2"/>
  <c r="D29" i="2"/>
  <c r="H22" i="2"/>
  <c r="U22" i="2"/>
  <c r="M22" i="6"/>
  <c r="M35" i="4"/>
  <c r="M40" i="4"/>
  <c r="M35" i="1"/>
  <c r="M28" i="1"/>
  <c r="M25" i="1"/>
  <c r="M22" i="1"/>
  <c r="U29" i="2"/>
  <c r="J25" i="2"/>
  <c r="J29" i="2"/>
  <c r="J22" i="2"/>
  <c r="C36" i="2" l="1"/>
  <c r="M40" i="6"/>
  <c r="M40" i="1"/>
  <c r="U41" i="2"/>
  <c r="K10" i="2"/>
  <c r="U42" i="2" l="1"/>
  <c r="U43" i="2" s="1"/>
  <c r="H25" i="2"/>
  <c r="I25" i="2"/>
  <c r="D25" i="2"/>
  <c r="D41" i="2" s="1"/>
  <c r="E25" i="2"/>
  <c r="E41" i="2" s="1"/>
  <c r="F25" i="2"/>
  <c r="F41" i="2" s="1"/>
  <c r="G25" i="2"/>
  <c r="G41" i="2" s="1"/>
  <c r="L39" i="9"/>
  <c r="K39" i="9"/>
  <c r="J39" i="9"/>
  <c r="L38" i="9"/>
  <c r="K38" i="9"/>
  <c r="J38" i="9"/>
  <c r="J37" i="9"/>
  <c r="L37" i="9"/>
  <c r="K37" i="9"/>
  <c r="L36" i="9"/>
  <c r="K36" i="9"/>
  <c r="J36" i="9"/>
  <c r="C35" i="9"/>
  <c r="L34" i="9"/>
  <c r="K34" i="9"/>
  <c r="J34" i="9"/>
  <c r="L33" i="9"/>
  <c r="K33" i="9"/>
  <c r="J33" i="9"/>
  <c r="L32" i="9"/>
  <c r="K32" i="9"/>
  <c r="J32" i="9"/>
  <c r="L31" i="9"/>
  <c r="K31" i="9"/>
  <c r="J31" i="9"/>
  <c r="L30" i="9"/>
  <c r="K30" i="9"/>
  <c r="J30" i="9"/>
  <c r="L29" i="9"/>
  <c r="K29" i="9"/>
  <c r="J29" i="9"/>
  <c r="C28" i="9"/>
  <c r="L27" i="9"/>
  <c r="K27" i="9"/>
  <c r="J27" i="9"/>
  <c r="L26" i="9"/>
  <c r="K26" i="9"/>
  <c r="L25" i="9"/>
  <c r="K25" i="9"/>
  <c r="C24" i="9"/>
  <c r="L23" i="9"/>
  <c r="T23" i="2" s="1"/>
  <c r="K23" i="9"/>
  <c r="S23" i="2" s="1"/>
  <c r="J23" i="9"/>
  <c r="R23" i="2" s="1"/>
  <c r="L22" i="9"/>
  <c r="L21" i="9" s="1"/>
  <c r="K22" i="9"/>
  <c r="J22" i="9"/>
  <c r="C21" i="9"/>
  <c r="L20" i="9"/>
  <c r="K20" i="9"/>
  <c r="J20" i="9"/>
  <c r="L19" i="9"/>
  <c r="K19" i="9"/>
  <c r="J19" i="9"/>
  <c r="L18" i="9"/>
  <c r="K18" i="9"/>
  <c r="J18" i="9"/>
  <c r="R18" i="2" s="1"/>
  <c r="L17" i="9"/>
  <c r="K17" i="9"/>
  <c r="J17" i="9"/>
  <c r="L16" i="9"/>
  <c r="K16" i="9"/>
  <c r="J16" i="9"/>
  <c r="L15" i="9"/>
  <c r="K15" i="9"/>
  <c r="J15" i="9"/>
  <c r="L14" i="9"/>
  <c r="K14" i="9"/>
  <c r="J14" i="9"/>
  <c r="L13" i="9"/>
  <c r="K13" i="9"/>
  <c r="J13" i="9"/>
  <c r="L12" i="9"/>
  <c r="K12" i="9"/>
  <c r="J12" i="9"/>
  <c r="L11" i="9"/>
  <c r="K11" i="9"/>
  <c r="J11" i="9"/>
  <c r="C10" i="9"/>
  <c r="J41" i="2"/>
  <c r="H36" i="2"/>
  <c r="Q34" i="2"/>
  <c r="Q33" i="2"/>
  <c r="Q32" i="2"/>
  <c r="Q31" i="2"/>
  <c r="Q30" i="2"/>
  <c r="Q40" i="2"/>
  <c r="Q39" i="2"/>
  <c r="Q38" i="2"/>
  <c r="Q26" i="2"/>
  <c r="Q27" i="2"/>
  <c r="D25" i="8"/>
  <c r="L39" i="8"/>
  <c r="K36" i="8"/>
  <c r="L26" i="8"/>
  <c r="L25" i="8" s="1"/>
  <c r="K26" i="8"/>
  <c r="K25" i="8" s="1"/>
  <c r="J26" i="8"/>
  <c r="J25" i="8" s="1"/>
  <c r="K39" i="8"/>
  <c r="J39" i="8"/>
  <c r="L37" i="8"/>
  <c r="K37" i="8"/>
  <c r="J37" i="8"/>
  <c r="J35" i="8" s="1"/>
  <c r="L36" i="8"/>
  <c r="J36" i="8"/>
  <c r="L32" i="8"/>
  <c r="K32" i="8"/>
  <c r="J32" i="8"/>
  <c r="L31" i="8"/>
  <c r="K31" i="8"/>
  <c r="J31" i="8"/>
  <c r="L30" i="8"/>
  <c r="K30" i="8"/>
  <c r="J30" i="8"/>
  <c r="L29" i="8"/>
  <c r="K29" i="8"/>
  <c r="J29" i="8"/>
  <c r="L24" i="8"/>
  <c r="K24" i="8"/>
  <c r="J24" i="8"/>
  <c r="L23" i="8"/>
  <c r="K23" i="8"/>
  <c r="J23" i="8"/>
  <c r="J22" i="8" s="1"/>
  <c r="K18" i="8"/>
  <c r="L18" i="8"/>
  <c r="J18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9" i="8"/>
  <c r="K19" i="8"/>
  <c r="L19" i="8"/>
  <c r="J20" i="8"/>
  <c r="K20" i="8"/>
  <c r="L20" i="8"/>
  <c r="K11" i="8"/>
  <c r="L11" i="8"/>
  <c r="J11" i="8"/>
  <c r="J10" i="9" l="1"/>
  <c r="J21" i="9"/>
  <c r="K21" i="9"/>
  <c r="Q28" i="2"/>
  <c r="J28" i="8"/>
  <c r="K10" i="8"/>
  <c r="L10" i="8"/>
  <c r="D28" i="8"/>
  <c r="J10" i="8"/>
  <c r="J35" i="9"/>
  <c r="J24" i="9"/>
  <c r="R24" i="2" s="1"/>
  <c r="K10" i="9"/>
  <c r="L24" i="9"/>
  <c r="T24" i="2" s="1"/>
  <c r="L35" i="9"/>
  <c r="J28" i="9"/>
  <c r="K28" i="9"/>
  <c r="L28" i="9"/>
  <c r="L10" i="9"/>
  <c r="K24" i="9"/>
  <c r="S24" i="2" s="1"/>
  <c r="C40" i="9"/>
  <c r="D10" i="9" s="1"/>
  <c r="K35" i="9"/>
  <c r="D10" i="8"/>
  <c r="D22" i="8"/>
  <c r="D35" i="8"/>
  <c r="D35" i="6"/>
  <c r="D28" i="6"/>
  <c r="D25" i="6"/>
  <c r="D22" i="6"/>
  <c r="D10" i="6"/>
  <c r="D35" i="4"/>
  <c r="D28" i="4"/>
  <c r="D25" i="4"/>
  <c r="D22" i="4"/>
  <c r="L40" i="8" l="1"/>
  <c r="K40" i="8"/>
  <c r="J40" i="8"/>
  <c r="J40" i="9"/>
  <c r="D21" i="9"/>
  <c r="K40" i="9"/>
  <c r="L40" i="9"/>
  <c r="D35" i="9"/>
  <c r="D24" i="9"/>
  <c r="D28" i="9"/>
  <c r="H29" i="2"/>
  <c r="Q17" i="2" l="1"/>
  <c r="Q16" i="2"/>
  <c r="Q15" i="2"/>
  <c r="Q14" i="2"/>
  <c r="Q13" i="2"/>
  <c r="Q12" i="2"/>
  <c r="Q11" i="2"/>
  <c r="Q24" i="2"/>
  <c r="Q23" i="2"/>
  <c r="K26" i="7"/>
  <c r="L26" i="7"/>
  <c r="J26" i="7"/>
  <c r="L36" i="7"/>
  <c r="K36" i="7"/>
  <c r="J36" i="7"/>
  <c r="L32" i="7"/>
  <c r="K32" i="7"/>
  <c r="J32" i="7"/>
  <c r="L31" i="7"/>
  <c r="K31" i="7"/>
  <c r="J31" i="7"/>
  <c r="L30" i="7"/>
  <c r="K30" i="7"/>
  <c r="J30" i="7"/>
  <c r="L29" i="7"/>
  <c r="K29" i="7"/>
  <c r="J29" i="7"/>
  <c r="L24" i="7"/>
  <c r="K24" i="7"/>
  <c r="J24" i="7"/>
  <c r="L23" i="7"/>
  <c r="K23" i="7"/>
  <c r="J23" i="7"/>
  <c r="L27" i="7"/>
  <c r="K27" i="7"/>
  <c r="J27" i="7"/>
  <c r="L39" i="7"/>
  <c r="K39" i="7"/>
  <c r="J39" i="7"/>
  <c r="L38" i="7"/>
  <c r="K38" i="7"/>
  <c r="J38" i="7"/>
  <c r="L37" i="7"/>
  <c r="K37" i="7"/>
  <c r="J37" i="7"/>
  <c r="L34" i="7"/>
  <c r="K34" i="7"/>
  <c r="J34" i="7"/>
  <c r="L33" i="7"/>
  <c r="K33" i="7"/>
  <c r="J33" i="7"/>
  <c r="J12" i="7"/>
  <c r="K12" i="7"/>
  <c r="L12" i="7"/>
  <c r="J15" i="7"/>
  <c r="K15" i="7"/>
  <c r="L15" i="7"/>
  <c r="Q18" i="2" l="1"/>
  <c r="C10" i="2"/>
  <c r="C29" i="2"/>
  <c r="L28" i="7"/>
  <c r="J25" i="7"/>
  <c r="K28" i="7"/>
  <c r="K25" i="7"/>
  <c r="L25" i="7"/>
  <c r="J28" i="7"/>
  <c r="K29" i="2"/>
  <c r="L19" i="6"/>
  <c r="K19" i="6"/>
  <c r="J19" i="6"/>
  <c r="L18" i="6"/>
  <c r="J18" i="6"/>
  <c r="L32" i="6"/>
  <c r="K32" i="6"/>
  <c r="J32" i="6"/>
  <c r="L31" i="6"/>
  <c r="J31" i="6"/>
  <c r="L30" i="6"/>
  <c r="J30" i="6"/>
  <c r="L29" i="6"/>
  <c r="K29" i="6"/>
  <c r="J29" i="6"/>
  <c r="J24" i="6"/>
  <c r="K24" i="6"/>
  <c r="L24" i="6"/>
  <c r="K23" i="6"/>
  <c r="L23" i="6"/>
  <c r="J23" i="6"/>
  <c r="L39" i="6"/>
  <c r="K39" i="6"/>
  <c r="J39" i="6"/>
  <c r="L38" i="6"/>
  <c r="K38" i="6"/>
  <c r="J38" i="6"/>
  <c r="L37" i="6"/>
  <c r="K37" i="6"/>
  <c r="J37" i="6"/>
  <c r="L36" i="6"/>
  <c r="K36" i="6"/>
  <c r="J36" i="6"/>
  <c r="L34" i="6"/>
  <c r="K34" i="6"/>
  <c r="J34" i="6"/>
  <c r="L33" i="6"/>
  <c r="K33" i="6"/>
  <c r="J33" i="6"/>
  <c r="K31" i="6"/>
  <c r="K30" i="6"/>
  <c r="L27" i="6"/>
  <c r="K27" i="6"/>
  <c r="J27" i="6"/>
  <c r="L26" i="6"/>
  <c r="K26" i="6"/>
  <c r="J26" i="6"/>
  <c r="J12" i="6"/>
  <c r="K12" i="6"/>
  <c r="L12" i="6"/>
  <c r="J13" i="6"/>
  <c r="K13" i="6"/>
  <c r="L13" i="6"/>
  <c r="J14" i="6"/>
  <c r="K14" i="6"/>
  <c r="L14" i="6"/>
  <c r="J15" i="6"/>
  <c r="K15" i="6"/>
  <c r="L15" i="6"/>
  <c r="J16" i="6"/>
  <c r="K16" i="6"/>
  <c r="L16" i="6"/>
  <c r="J17" i="6"/>
  <c r="K17" i="6"/>
  <c r="L17" i="6"/>
  <c r="K18" i="6"/>
  <c r="J20" i="6"/>
  <c r="K20" i="6"/>
  <c r="L20" i="6"/>
  <c r="K11" i="6"/>
  <c r="L11" i="6"/>
  <c r="J11" i="6"/>
  <c r="L39" i="5"/>
  <c r="K39" i="5"/>
  <c r="J39" i="5"/>
  <c r="L38" i="5"/>
  <c r="K38" i="5"/>
  <c r="J38" i="5"/>
  <c r="L37" i="5"/>
  <c r="K37" i="5"/>
  <c r="J37" i="5"/>
  <c r="L36" i="5"/>
  <c r="K36" i="5"/>
  <c r="J36" i="5"/>
  <c r="L34" i="5"/>
  <c r="K34" i="5"/>
  <c r="J34" i="5"/>
  <c r="L33" i="5"/>
  <c r="K33" i="5"/>
  <c r="J33" i="5"/>
  <c r="L32" i="5"/>
  <c r="K32" i="5"/>
  <c r="J32" i="5"/>
  <c r="L31" i="5"/>
  <c r="K31" i="5"/>
  <c r="J31" i="5"/>
  <c r="L30" i="5"/>
  <c r="K30" i="5"/>
  <c r="J30" i="5"/>
  <c r="L29" i="5"/>
  <c r="K29" i="5"/>
  <c r="J29" i="5"/>
  <c r="L27" i="5"/>
  <c r="K27" i="5"/>
  <c r="J27" i="5"/>
  <c r="L24" i="5"/>
  <c r="K24" i="5"/>
  <c r="J24" i="5"/>
  <c r="L23" i="5"/>
  <c r="K23" i="5"/>
  <c r="J23" i="5"/>
  <c r="J12" i="5"/>
  <c r="K12" i="5"/>
  <c r="L12" i="5"/>
  <c r="J13" i="5"/>
  <c r="K13" i="5"/>
  <c r="L13" i="5"/>
  <c r="J14" i="5"/>
  <c r="K14" i="5"/>
  <c r="L14" i="5"/>
  <c r="J15" i="5"/>
  <c r="K15" i="5"/>
  <c r="L15" i="5"/>
  <c r="J16" i="5"/>
  <c r="K16" i="5"/>
  <c r="L16" i="5"/>
  <c r="J20" i="5"/>
  <c r="K20" i="5"/>
  <c r="L20" i="5"/>
  <c r="L27" i="4"/>
  <c r="K27" i="4"/>
  <c r="J27" i="4"/>
  <c r="L26" i="4"/>
  <c r="K26" i="4"/>
  <c r="K25" i="4" s="1"/>
  <c r="J26" i="4"/>
  <c r="L12" i="4"/>
  <c r="L13" i="4"/>
  <c r="L14" i="4"/>
  <c r="L15" i="4"/>
  <c r="L16" i="4"/>
  <c r="L17" i="4"/>
  <c r="L18" i="4"/>
  <c r="L19" i="4"/>
  <c r="L20" i="4"/>
  <c r="L23" i="4"/>
  <c r="L24" i="4"/>
  <c r="L29" i="4"/>
  <c r="L30" i="4"/>
  <c r="L31" i="4"/>
  <c r="L32" i="4"/>
  <c r="L33" i="4"/>
  <c r="L34" i="4"/>
  <c r="L36" i="4"/>
  <c r="L37" i="4"/>
  <c r="L38" i="4"/>
  <c r="L39" i="4"/>
  <c r="L11" i="4"/>
  <c r="K12" i="4"/>
  <c r="K13" i="4"/>
  <c r="K14" i="4"/>
  <c r="K15" i="4"/>
  <c r="K16" i="4"/>
  <c r="K17" i="4"/>
  <c r="K18" i="4"/>
  <c r="K19" i="4"/>
  <c r="K20" i="4"/>
  <c r="K23" i="4"/>
  <c r="K24" i="4"/>
  <c r="K29" i="4"/>
  <c r="K30" i="4"/>
  <c r="K31" i="4"/>
  <c r="K32" i="4"/>
  <c r="K33" i="4"/>
  <c r="K34" i="4"/>
  <c r="K36" i="4"/>
  <c r="K37" i="4"/>
  <c r="K38" i="4"/>
  <c r="K39" i="4"/>
  <c r="K11" i="4"/>
  <c r="J29" i="4"/>
  <c r="J30" i="4"/>
  <c r="J31" i="4"/>
  <c r="J32" i="4"/>
  <c r="J33" i="4"/>
  <c r="J34" i="4"/>
  <c r="J36" i="4"/>
  <c r="J37" i="4"/>
  <c r="J38" i="4"/>
  <c r="J39" i="4"/>
  <c r="J23" i="4"/>
  <c r="J24" i="4"/>
  <c r="D42" i="2"/>
  <c r="D43" i="2" s="1"/>
  <c r="E42" i="2"/>
  <c r="E43" i="2" s="1"/>
  <c r="F42" i="2"/>
  <c r="F43" i="2" s="1"/>
  <c r="J42" i="2"/>
  <c r="J43" i="2" s="1"/>
  <c r="G42" i="2"/>
  <c r="G43" i="2" s="1"/>
  <c r="K25" i="2"/>
  <c r="K22" i="2"/>
  <c r="H41" i="2"/>
  <c r="L25" i="6" l="1"/>
  <c r="L22" i="4"/>
  <c r="J28" i="4"/>
  <c r="L28" i="4"/>
  <c r="L25" i="4"/>
  <c r="I41" i="2"/>
  <c r="I42" i="2" s="1"/>
  <c r="I43" i="2" s="1"/>
  <c r="K28" i="5"/>
  <c r="J25" i="6"/>
  <c r="K25" i="6"/>
  <c r="K28" i="6"/>
  <c r="J28" i="5"/>
  <c r="L28" i="5"/>
  <c r="K28" i="4"/>
  <c r="L35" i="4"/>
  <c r="J35" i="4"/>
  <c r="K35" i="4"/>
  <c r="K22" i="4"/>
  <c r="J22" i="4"/>
  <c r="J25" i="4"/>
  <c r="K41" i="2"/>
  <c r="K42" i="2" s="1"/>
  <c r="H42" i="2"/>
  <c r="H43" i="2" s="1"/>
  <c r="L28" i="6"/>
  <c r="J28" i="6"/>
  <c r="L35" i="7"/>
  <c r="K35" i="7"/>
  <c r="J35" i="7"/>
  <c r="K43" i="2" l="1"/>
  <c r="J22" i="7"/>
  <c r="L22" i="7"/>
  <c r="K22" i="7" l="1"/>
  <c r="D35" i="7" l="1"/>
  <c r="D28" i="7"/>
  <c r="D25" i="7"/>
  <c r="D10" i="7"/>
  <c r="D22" i="7"/>
  <c r="K22" i="6" l="1"/>
  <c r="L10" i="6"/>
  <c r="J10" i="6"/>
  <c r="J22" i="6"/>
  <c r="D10" i="5" l="1"/>
  <c r="J35" i="6"/>
  <c r="J40" i="6" s="1"/>
  <c r="K10" i="6"/>
  <c r="L22" i="6"/>
  <c r="J22" i="5"/>
  <c r="K35" i="6"/>
  <c r="L35" i="6"/>
  <c r="K22" i="5"/>
  <c r="L22" i="5"/>
  <c r="J35" i="5"/>
  <c r="L35" i="5"/>
  <c r="D22" i="5" l="1"/>
  <c r="D25" i="5"/>
  <c r="D35" i="5"/>
  <c r="D28" i="5"/>
  <c r="L40" i="6"/>
  <c r="K40" i="6"/>
  <c r="K35" i="5"/>
  <c r="K19" i="1" l="1"/>
  <c r="J19" i="1"/>
  <c r="J17" i="1"/>
  <c r="K10" i="4" l="1"/>
  <c r="K40" i="4" s="1"/>
  <c r="J10" i="4"/>
  <c r="J40" i="4" s="1"/>
  <c r="L10" i="4"/>
  <c r="L40" i="4" s="1"/>
  <c r="J23" i="1"/>
  <c r="J24" i="1"/>
  <c r="J27" i="1"/>
  <c r="N27" i="2" s="1"/>
  <c r="J15" i="1"/>
  <c r="J36" i="1"/>
  <c r="N37" i="2" s="1"/>
  <c r="K11" i="1"/>
  <c r="K13" i="1"/>
  <c r="K15" i="1"/>
  <c r="K16" i="1"/>
  <c r="K23" i="1"/>
  <c r="K24" i="1"/>
  <c r="K32" i="1"/>
  <c r="O33" i="2" s="1"/>
  <c r="J38" i="1"/>
  <c r="K12" i="1"/>
  <c r="K14" i="1"/>
  <c r="K27" i="1"/>
  <c r="O27" i="2" s="1"/>
  <c r="K36" i="1"/>
  <c r="O37" i="2" s="1"/>
  <c r="K38" i="1"/>
  <c r="L11" i="1"/>
  <c r="L23" i="1"/>
  <c r="L24" i="1"/>
  <c r="L27" i="1"/>
  <c r="P27" i="2" s="1"/>
  <c r="L30" i="1"/>
  <c r="P31" i="2" s="1"/>
  <c r="L32" i="1"/>
  <c r="P33" i="2" s="1"/>
  <c r="L36" i="1"/>
  <c r="P37" i="2" s="1"/>
  <c r="L38" i="1"/>
  <c r="J11" i="1"/>
  <c r="J12" i="1"/>
  <c r="J13" i="1"/>
  <c r="J14" i="1"/>
  <c r="J16" i="1"/>
  <c r="J32" i="1"/>
  <c r="N33" i="2" s="1"/>
  <c r="J26" i="1"/>
  <c r="J39" i="1"/>
  <c r="N40" i="2" s="1"/>
  <c r="J18" i="1"/>
  <c r="J29" i="1"/>
  <c r="N30" i="2" s="1"/>
  <c r="J31" i="1"/>
  <c r="N32" i="2" s="1"/>
  <c r="K17" i="1"/>
  <c r="K18" i="1"/>
  <c r="K20" i="1"/>
  <c r="K26" i="1"/>
  <c r="K29" i="1"/>
  <c r="O30" i="2" s="1"/>
  <c r="K31" i="1"/>
  <c r="O32" i="2" s="1"/>
  <c r="K33" i="1"/>
  <c r="O34" i="2" s="1"/>
  <c r="K34" i="1"/>
  <c r="K37" i="1"/>
  <c r="K39" i="1"/>
  <c r="O40" i="2" s="1"/>
  <c r="J20" i="1"/>
  <c r="J37" i="1"/>
  <c r="L26" i="1"/>
  <c r="L29" i="1"/>
  <c r="P30" i="2" s="1"/>
  <c r="L31" i="1"/>
  <c r="P32" i="2" s="1"/>
  <c r="L33" i="1"/>
  <c r="P34" i="2" s="1"/>
  <c r="L34" i="1"/>
  <c r="L37" i="1"/>
  <c r="L39" i="1"/>
  <c r="P40" i="2" s="1"/>
  <c r="J33" i="1"/>
  <c r="N34" i="2" s="1"/>
  <c r="J34" i="1"/>
  <c r="J27" i="3"/>
  <c r="N28" i="2" s="1"/>
  <c r="K27" i="3"/>
  <c r="O28" i="2" s="1"/>
  <c r="L27" i="3"/>
  <c r="P28" i="2" s="1"/>
  <c r="C24" i="3"/>
  <c r="L39" i="3"/>
  <c r="K39" i="3"/>
  <c r="J39" i="3"/>
  <c r="L38" i="3"/>
  <c r="P39" i="2" s="1"/>
  <c r="K38" i="3"/>
  <c r="O39" i="2" s="1"/>
  <c r="J38" i="3"/>
  <c r="L37" i="3"/>
  <c r="K37" i="3"/>
  <c r="J37" i="3"/>
  <c r="L36" i="3"/>
  <c r="K36" i="3"/>
  <c r="J36" i="3"/>
  <c r="C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C28" i="3"/>
  <c r="L25" i="3"/>
  <c r="J23" i="3"/>
  <c r="L23" i="3"/>
  <c r="K23" i="3"/>
  <c r="L22" i="3"/>
  <c r="K22" i="3"/>
  <c r="J22" i="3"/>
  <c r="J21" i="3" s="1"/>
  <c r="R21" i="2" s="1"/>
  <c r="N21" i="2" s="1"/>
  <c r="C21" i="3"/>
  <c r="L20" i="3"/>
  <c r="T20" i="2" s="1"/>
  <c r="K20" i="3"/>
  <c r="S20" i="2" s="1"/>
  <c r="J20" i="3"/>
  <c r="R20" i="2" s="1"/>
  <c r="L19" i="3"/>
  <c r="T19" i="2" s="1"/>
  <c r="K19" i="3"/>
  <c r="S19" i="2" s="1"/>
  <c r="J19" i="3"/>
  <c r="R19" i="2" s="1"/>
  <c r="T18" i="2"/>
  <c r="S18" i="2"/>
  <c r="L17" i="3"/>
  <c r="T17" i="2" s="1"/>
  <c r="K17" i="3"/>
  <c r="S17" i="2" s="1"/>
  <c r="J17" i="3"/>
  <c r="R17" i="2" s="1"/>
  <c r="J16" i="3"/>
  <c r="R16" i="2" s="1"/>
  <c r="J15" i="3"/>
  <c r="R15" i="2" s="1"/>
  <c r="N15" i="2" s="1"/>
  <c r="J14" i="3"/>
  <c r="R14" i="2" s="1"/>
  <c r="N14" i="2" s="1"/>
  <c r="J13" i="3"/>
  <c r="R13" i="2" s="1"/>
  <c r="N13" i="2" s="1"/>
  <c r="L12" i="3"/>
  <c r="T12" i="2" s="1"/>
  <c r="K12" i="3"/>
  <c r="S12" i="2" s="1"/>
  <c r="J12" i="3"/>
  <c r="R12" i="2" s="1"/>
  <c r="L11" i="3"/>
  <c r="T11" i="2" s="1"/>
  <c r="K11" i="3"/>
  <c r="S11" i="2" s="1"/>
  <c r="N39" i="2" l="1"/>
  <c r="C40" i="1"/>
  <c r="D10" i="1" s="1"/>
  <c r="N38" i="2"/>
  <c r="O38" i="2"/>
  <c r="O12" i="2"/>
  <c r="P12" i="2"/>
  <c r="P24" i="2"/>
  <c r="O24" i="2"/>
  <c r="P38" i="2"/>
  <c r="N12" i="2"/>
  <c r="P23" i="2"/>
  <c r="O23" i="2"/>
  <c r="N24" i="2"/>
  <c r="T29" i="2"/>
  <c r="J25" i="1"/>
  <c r="L25" i="1"/>
  <c r="L28" i="1"/>
  <c r="L22" i="1"/>
  <c r="J10" i="1"/>
  <c r="C25" i="2"/>
  <c r="K25" i="1"/>
  <c r="K35" i="1"/>
  <c r="K22" i="1"/>
  <c r="L35" i="1"/>
  <c r="J22" i="1"/>
  <c r="K10" i="1"/>
  <c r="L10" i="1"/>
  <c r="J35" i="1"/>
  <c r="J28" i="3"/>
  <c r="L35" i="3"/>
  <c r="L28" i="3"/>
  <c r="K21" i="3"/>
  <c r="S21" i="2" s="1"/>
  <c r="O21" i="2" s="1"/>
  <c r="J35" i="3"/>
  <c r="K35" i="3"/>
  <c r="K28" i="3"/>
  <c r="L21" i="3"/>
  <c r="T21" i="2" s="1"/>
  <c r="P21" i="2" s="1"/>
  <c r="K13" i="3"/>
  <c r="K15" i="3"/>
  <c r="S15" i="2" s="1"/>
  <c r="O15" i="2" s="1"/>
  <c r="L13" i="3"/>
  <c r="T13" i="2" s="1"/>
  <c r="P13" i="2" s="1"/>
  <c r="L14" i="3"/>
  <c r="T14" i="2" s="1"/>
  <c r="P14" i="2" s="1"/>
  <c r="L15" i="3"/>
  <c r="T15" i="2" s="1"/>
  <c r="P15" i="2" s="1"/>
  <c r="L16" i="3"/>
  <c r="T16" i="2" s="1"/>
  <c r="J26" i="3"/>
  <c r="K14" i="3"/>
  <c r="S14" i="2" s="1"/>
  <c r="O14" i="2" s="1"/>
  <c r="K16" i="3"/>
  <c r="S16" i="2" s="1"/>
  <c r="K26" i="3"/>
  <c r="L26" i="3"/>
  <c r="L24" i="3" s="1"/>
  <c r="C10" i="3"/>
  <c r="J25" i="3"/>
  <c r="J11" i="3"/>
  <c r="K25" i="3"/>
  <c r="C22" i="2"/>
  <c r="C41" i="2" l="1"/>
  <c r="C42" i="2" s="1"/>
  <c r="J24" i="3"/>
  <c r="T10" i="2"/>
  <c r="N23" i="2"/>
  <c r="R22" i="2"/>
  <c r="J10" i="3"/>
  <c r="R11" i="2"/>
  <c r="R10" i="2" s="1"/>
  <c r="K10" i="3"/>
  <c r="S13" i="2"/>
  <c r="D25" i="1"/>
  <c r="D22" i="1"/>
  <c r="D28" i="1"/>
  <c r="D35" i="1"/>
  <c r="C40" i="3"/>
  <c r="D10" i="3" s="1"/>
  <c r="K24" i="3"/>
  <c r="L10" i="3"/>
  <c r="L40" i="3" s="1"/>
  <c r="T22" i="2"/>
  <c r="L40" i="1"/>
  <c r="S22" i="2"/>
  <c r="L36" i="2" l="1"/>
  <c r="L29" i="2"/>
  <c r="L10" i="2"/>
  <c r="L25" i="2"/>
  <c r="L22" i="2"/>
  <c r="J40" i="3"/>
  <c r="K40" i="3"/>
  <c r="O13" i="2"/>
  <c r="S10" i="2"/>
  <c r="D21" i="3"/>
  <c r="D35" i="3"/>
  <c r="D28" i="3"/>
  <c r="D24" i="3"/>
  <c r="K30" i="1" l="1"/>
  <c r="J30" i="1"/>
  <c r="J28" i="1" s="1"/>
  <c r="J40" i="1" s="1"/>
  <c r="S29" i="2" l="1"/>
  <c r="O31" i="2"/>
  <c r="K28" i="1"/>
  <c r="K40" i="1" s="1"/>
  <c r="R29" i="2" l="1"/>
  <c r="N31" i="2"/>
  <c r="K11" i="7"/>
  <c r="L11" i="7"/>
  <c r="J11" i="7"/>
  <c r="M11" i="7"/>
  <c r="L13" i="7" l="1"/>
  <c r="J13" i="7"/>
  <c r="M13" i="7"/>
  <c r="K13" i="7"/>
  <c r="J14" i="7"/>
  <c r="L14" i="7"/>
  <c r="M14" i="7"/>
  <c r="K14" i="7"/>
  <c r="M16" i="7"/>
  <c r="J16" i="7"/>
  <c r="N16" i="2"/>
  <c r="K16" i="7"/>
  <c r="O16" i="2"/>
  <c r="L16" i="7"/>
  <c r="P16" i="2"/>
  <c r="M17" i="7"/>
  <c r="K17" i="7"/>
  <c r="J17" i="7"/>
  <c r="L17" i="7"/>
  <c r="L18" i="7" l="1"/>
  <c r="M18" i="7"/>
  <c r="J18" i="7"/>
  <c r="K18" i="7"/>
  <c r="M19" i="7" l="1"/>
  <c r="J19" i="7"/>
  <c r="K19" i="7"/>
  <c r="L19" i="7"/>
  <c r="K20" i="7" l="1"/>
  <c r="K10" i="7"/>
  <c r="K40" i="7" s="1"/>
  <c r="M20" i="7"/>
  <c r="M40" i="7" s="1"/>
  <c r="J20" i="7"/>
  <c r="L20" i="7"/>
  <c r="L10" i="7" s="1"/>
  <c r="L40" i="7" s="1"/>
  <c r="N20" i="2" l="1"/>
  <c r="J10" i="7"/>
  <c r="J40" i="7" s="1"/>
  <c r="O20" i="2"/>
  <c r="P20" i="2" l="1"/>
  <c r="P11" i="2"/>
  <c r="L11" i="5"/>
  <c r="K11" i="5"/>
  <c r="J11" i="5"/>
  <c r="M11" i="5"/>
  <c r="N11" i="2" l="1"/>
  <c r="O11" i="2"/>
  <c r="M17" i="5"/>
  <c r="J17" i="5"/>
  <c r="K17" i="5"/>
  <c r="L17" i="5"/>
  <c r="N17" i="2" l="1"/>
  <c r="O17" i="2"/>
  <c r="P17" i="2" l="1"/>
  <c r="M18" i="5"/>
  <c r="J18" i="5"/>
  <c r="K18" i="5"/>
  <c r="O18" i="2"/>
  <c r="L18" i="5"/>
  <c r="P18" i="2"/>
  <c r="N18" i="2" l="1"/>
  <c r="K19" i="5"/>
  <c r="K10" i="5" s="1"/>
  <c r="M19" i="5"/>
  <c r="L19" i="5"/>
  <c r="L10" i="5" s="1"/>
  <c r="J19" i="5"/>
  <c r="J10" i="5" s="1"/>
  <c r="P19" i="2" l="1"/>
  <c r="N19" i="2"/>
  <c r="O19" i="2"/>
  <c r="M26" i="5"/>
  <c r="M25" i="5" s="1"/>
  <c r="M40" i="5" s="1"/>
  <c r="J26" i="5"/>
  <c r="J25" i="5" s="1"/>
  <c r="J40" i="5" s="1"/>
  <c r="N26" i="2"/>
  <c r="L26" i="5"/>
  <c r="L25" i="5" s="1"/>
  <c r="L40" i="5" s="1"/>
  <c r="T41" i="2"/>
  <c r="K26" i="5"/>
  <c r="K25" i="5" s="1"/>
  <c r="K40" i="5" s="1"/>
  <c r="O26" i="2"/>
  <c r="T42" i="2" l="1"/>
  <c r="T43" i="2" s="1"/>
  <c r="P26" i="2"/>
  <c r="S41" i="2"/>
  <c r="R41" i="2"/>
  <c r="R42" i="2" l="1"/>
  <c r="R43" i="2" s="1"/>
  <c r="S42" i="2"/>
  <c r="S43" i="2" s="1"/>
</calcChain>
</file>

<file path=xl/sharedStrings.xml><?xml version="1.0" encoding="utf-8"?>
<sst xmlns="http://schemas.openxmlformats.org/spreadsheetml/2006/main" count="750" uniqueCount="101">
  <si>
    <t>Title</t>
  </si>
  <si>
    <t>Period</t>
  </si>
  <si>
    <t>Project reference</t>
  </si>
  <si>
    <t>% per result</t>
  </si>
  <si>
    <t>Budget per Result</t>
  </si>
  <si>
    <t>Budget Line</t>
  </si>
  <si>
    <t>Budget</t>
  </si>
  <si>
    <t>PAL</t>
  </si>
  <si>
    <t>YEM</t>
  </si>
  <si>
    <t>BKF</t>
  </si>
  <si>
    <t>MLI</t>
  </si>
  <si>
    <t>NER</t>
  </si>
  <si>
    <t>RDC</t>
  </si>
  <si>
    <t>OI</t>
  </si>
  <si>
    <t>OBE</t>
  </si>
  <si>
    <t>R1%</t>
  </si>
  <si>
    <t>R2%</t>
  </si>
  <si>
    <t>R3%</t>
  </si>
  <si>
    <t>R1</t>
  </si>
  <si>
    <t>R2</t>
  </si>
  <si>
    <t>R3</t>
  </si>
  <si>
    <t>Ratio</t>
  </si>
  <si>
    <t>S1</t>
  </si>
  <si>
    <t>Goods and services delivered to beneficiaries</t>
  </si>
  <si>
    <t>S10</t>
  </si>
  <si>
    <t>Food security related goods and services</t>
  </si>
  <si>
    <t>S11</t>
  </si>
  <si>
    <t>Nutrition related goods and services</t>
  </si>
  <si>
    <t>S12</t>
  </si>
  <si>
    <t xml:space="preserve">Water and sanitation related goods and services </t>
  </si>
  <si>
    <t>S13</t>
  </si>
  <si>
    <t>S14</t>
  </si>
  <si>
    <t>Shelter and Non Food Items related goods and services</t>
  </si>
  <si>
    <t>S15</t>
  </si>
  <si>
    <t>Disaster Risk Reduction related goods and services</t>
  </si>
  <si>
    <t>S16</t>
  </si>
  <si>
    <t>Cash for Work / Cash distribution program (vouchers) related goods and services</t>
  </si>
  <si>
    <t>S17</t>
  </si>
  <si>
    <t>S18</t>
  </si>
  <si>
    <t>Capacity building related goods and services</t>
  </si>
  <si>
    <t>S19</t>
  </si>
  <si>
    <t>S2</t>
  </si>
  <si>
    <t>Equipment</t>
  </si>
  <si>
    <t>S20</t>
  </si>
  <si>
    <t>Durable equipment (&gt;500EUR)</t>
  </si>
  <si>
    <t>S21</t>
  </si>
  <si>
    <t>Other</t>
  </si>
  <si>
    <t>S3</t>
  </si>
  <si>
    <t>Human Resources</t>
  </si>
  <si>
    <t>S30</t>
  </si>
  <si>
    <t>Local Staff</t>
  </si>
  <si>
    <t>S31</t>
  </si>
  <si>
    <t>Expatriates staff</t>
  </si>
  <si>
    <t>S32</t>
  </si>
  <si>
    <t>HQ staff</t>
  </si>
  <si>
    <t>S4</t>
  </si>
  <si>
    <t>Running costs</t>
  </si>
  <si>
    <t>S40</t>
  </si>
  <si>
    <t>Running costs of vehicles</t>
  </si>
  <si>
    <t>S41</t>
  </si>
  <si>
    <t>Travel costs</t>
  </si>
  <si>
    <t>S42</t>
  </si>
  <si>
    <t>Communication, visibility, information</t>
  </si>
  <si>
    <t>S43</t>
  </si>
  <si>
    <t>Buildings: rents and utilities</t>
  </si>
  <si>
    <t>S44</t>
  </si>
  <si>
    <t>Supplies and materials</t>
  </si>
  <si>
    <t>S45</t>
  </si>
  <si>
    <t>External services</t>
  </si>
  <si>
    <t>S7</t>
  </si>
  <si>
    <t>Other operationnal costs</t>
  </si>
  <si>
    <t>S70</t>
  </si>
  <si>
    <t>Bank and transfer costs</t>
  </si>
  <si>
    <t>S71</t>
  </si>
  <si>
    <t>Evaluation/Audits</t>
  </si>
  <si>
    <t>S72</t>
  </si>
  <si>
    <t>HQ Mission cost</t>
  </si>
  <si>
    <t>S73</t>
  </si>
  <si>
    <t>Others</t>
  </si>
  <si>
    <t>TOTAL DIRECT COSTS</t>
  </si>
  <si>
    <t>OX</t>
  </si>
  <si>
    <t>Indirect costs (5,5%)</t>
  </si>
  <si>
    <t>GRAND TOTAL</t>
  </si>
  <si>
    <t xml:space="preserve"> Ratio</t>
  </si>
  <si>
    <t>Planification, follow up and evaluation workshops related goods and services</t>
  </si>
  <si>
    <t xml:space="preserve">Budget </t>
  </si>
  <si>
    <t>Oxfam Belgium</t>
  </si>
  <si>
    <t>Oxfam International</t>
  </si>
  <si>
    <t>R4%</t>
  </si>
  <si>
    <t>R4</t>
  </si>
  <si>
    <t>HQ + GHT Mission cost</t>
  </si>
  <si>
    <t>Protection</t>
  </si>
  <si>
    <t>Crisis modifier</t>
  </si>
  <si>
    <t>C01</t>
  </si>
  <si>
    <t>Budget % per result</t>
  </si>
  <si>
    <t>Other operational costs</t>
  </si>
  <si>
    <t>OPT</t>
  </si>
  <si>
    <t>Mainstreaming (gender, HIV/AIDS, sustainable development,  etc.) related goods and services</t>
  </si>
  <si>
    <t>From community-based to community-led Protection programming: people at the centre of how harmful effects of protracted conflicts and climate change could be efficiently mitigated</t>
  </si>
  <si>
    <t>01/12/2023-30/11/2025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</si>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</sst>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 [$€-80C]\ * #,##0_ ;_ [$€-80C]\ * \-#,##0_ ;_ [$€-80C]\ * &quot;-&quot;??_ ;_ @_ "/>
    <numFmt numFmtId="166" formatCode="_ [$€-80C]\ * #,##0.00_ ;_ [$€-80C]\ * \-#,##0.00_ ;_ [$€-80C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2960E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164" fontId="4" fillId="0" borderId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2" xfId="1" applyFont="1" applyBorder="1"/>
    <xf numFmtId="9" fontId="2" fillId="0" borderId="2" xfId="1" applyNumberFormat="1" applyFont="1" applyBorder="1"/>
    <xf numFmtId="0" fontId="2" fillId="0" borderId="0" xfId="1" applyFont="1"/>
    <xf numFmtId="9" fontId="2" fillId="0" borderId="0" xfId="1" applyNumberFormat="1" applyFont="1"/>
    <xf numFmtId="0" fontId="6" fillId="0" borderId="0" xfId="1" applyFont="1"/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9" fontId="5" fillId="3" borderId="8" xfId="2" applyNumberFormat="1" applyFont="1" applyFill="1" applyBorder="1" applyAlignment="1">
      <alignment horizontal="center" vertical="center" wrapText="1"/>
    </xf>
    <xf numFmtId="9" fontId="5" fillId="3" borderId="9" xfId="2" applyNumberFormat="1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vertical="center" wrapText="1"/>
    </xf>
    <xf numFmtId="10" fontId="4" fillId="4" borderId="14" xfId="4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left" vertical="top" wrapText="1"/>
    </xf>
    <xf numFmtId="0" fontId="3" fillId="2" borderId="3" xfId="1" applyFont="1" applyFill="1" applyBorder="1" applyAlignment="1">
      <alignment horizontal="left" vertical="top" wrapText="1"/>
    </xf>
    <xf numFmtId="0" fontId="3" fillId="0" borderId="0" xfId="1" applyFont="1" applyAlignment="1">
      <alignment horizontal="left" vertical="center"/>
    </xf>
    <xf numFmtId="0" fontId="3" fillId="2" borderId="3" xfId="1" applyFont="1" applyFill="1" applyBorder="1" applyAlignment="1">
      <alignment horizontal="center" vertical="top" wrapText="1"/>
    </xf>
    <xf numFmtId="0" fontId="5" fillId="0" borderId="0" xfId="1" applyFont="1" applyAlignment="1">
      <alignment vertical="center"/>
    </xf>
    <xf numFmtId="0" fontId="2" fillId="6" borderId="14" xfId="1" applyFont="1" applyFill="1" applyBorder="1" applyAlignment="1">
      <alignment horizontal="left" vertical="top" wrapText="1"/>
    </xf>
    <xf numFmtId="0" fontId="2" fillId="6" borderId="13" xfId="1" applyFont="1" applyFill="1" applyBorder="1" applyAlignment="1">
      <alignment horizontal="center" vertical="top" wrapText="1"/>
    </xf>
    <xf numFmtId="0" fontId="4" fillId="5" borderId="13" xfId="1" applyFont="1" applyFill="1" applyBorder="1" applyAlignment="1">
      <alignment horizontal="center" vertical="center" wrapText="1"/>
    </xf>
    <xf numFmtId="10" fontId="4" fillId="6" borderId="14" xfId="4" applyNumberFormat="1" applyFont="1" applyFill="1" applyBorder="1" applyAlignment="1">
      <alignment horizontal="right" vertical="center"/>
    </xf>
    <xf numFmtId="0" fontId="4" fillId="5" borderId="14" xfId="1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vertical="center" wrapText="1"/>
    </xf>
    <xf numFmtId="10" fontId="4" fillId="7" borderId="14" xfId="4" applyNumberFormat="1" applyFont="1" applyFill="1" applyBorder="1" applyAlignment="1">
      <alignment horizontal="right" vertical="center"/>
    </xf>
    <xf numFmtId="10" fontId="4" fillId="7" borderId="18" xfId="4" applyNumberFormat="1" applyFont="1" applyFill="1" applyBorder="1" applyAlignment="1">
      <alignment horizontal="right" vertical="center"/>
    </xf>
    <xf numFmtId="0" fontId="5" fillId="7" borderId="13" xfId="2" applyFont="1" applyFill="1" applyBorder="1" applyAlignment="1">
      <alignment horizontal="center" vertical="center" wrapText="1"/>
    </xf>
    <xf numFmtId="0" fontId="5" fillId="7" borderId="17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2" fillId="0" borderId="19" xfId="1" applyFont="1" applyBorder="1"/>
    <xf numFmtId="9" fontId="6" fillId="0" borderId="0" xfId="1" applyNumberFormat="1" applyFont="1" applyAlignment="1">
      <alignment horizontal="center" wrapText="1"/>
    </xf>
    <xf numFmtId="9" fontId="5" fillId="3" borderId="5" xfId="2" applyNumberFormat="1" applyFont="1" applyFill="1" applyBorder="1" applyAlignment="1">
      <alignment horizontal="center" vertical="center" wrapText="1"/>
    </xf>
    <xf numFmtId="9" fontId="5" fillId="3" borderId="21" xfId="2" applyNumberFormat="1" applyFont="1" applyFill="1" applyBorder="1" applyAlignment="1">
      <alignment horizontal="center" vertical="center" wrapText="1"/>
    </xf>
    <xf numFmtId="9" fontId="4" fillId="4" borderId="11" xfId="5" applyFill="1" applyBorder="1" applyAlignment="1">
      <alignment horizontal="right" vertical="center"/>
    </xf>
    <xf numFmtId="9" fontId="4" fillId="4" borderId="12" xfId="5" applyFill="1" applyBorder="1" applyAlignment="1">
      <alignment horizontal="right" vertical="center"/>
    </xf>
    <xf numFmtId="9" fontId="4" fillId="4" borderId="22" xfId="5" applyFill="1" applyBorder="1" applyAlignment="1">
      <alignment horizontal="right" vertical="center"/>
    </xf>
    <xf numFmtId="9" fontId="4" fillId="4" borderId="13" xfId="5" applyFill="1" applyBorder="1" applyAlignment="1">
      <alignment horizontal="right" vertical="center"/>
    </xf>
    <xf numFmtId="9" fontId="4" fillId="4" borderId="14" xfId="5" applyFill="1" applyBorder="1" applyAlignment="1">
      <alignment horizontal="right" vertical="center"/>
    </xf>
    <xf numFmtId="9" fontId="4" fillId="4" borderId="16" xfId="5" applyFill="1" applyBorder="1" applyAlignment="1">
      <alignment horizontal="right" vertical="center"/>
    </xf>
    <xf numFmtId="9" fontId="4" fillId="7" borderId="13" xfId="5" applyFill="1" applyBorder="1" applyAlignment="1">
      <alignment horizontal="right" vertical="center"/>
    </xf>
    <xf numFmtId="9" fontId="4" fillId="7" borderId="14" xfId="5" applyFill="1" applyBorder="1" applyAlignment="1">
      <alignment horizontal="right" vertical="center"/>
    </xf>
    <xf numFmtId="9" fontId="4" fillId="7" borderId="16" xfId="5" applyFill="1" applyBorder="1" applyAlignment="1">
      <alignment horizontal="right" vertical="center"/>
    </xf>
    <xf numFmtId="9" fontId="4" fillId="7" borderId="17" xfId="5" applyFill="1" applyBorder="1" applyAlignment="1">
      <alignment horizontal="right" vertical="center"/>
    </xf>
    <xf numFmtId="9" fontId="4" fillId="7" borderId="18" xfId="5" applyFill="1" applyBorder="1" applyAlignment="1">
      <alignment horizontal="right" vertical="center"/>
    </xf>
    <xf numFmtId="9" fontId="4" fillId="7" borderId="23" xfId="5" applyFill="1" applyBorder="1" applyAlignment="1">
      <alignment horizontal="right" vertical="center"/>
    </xf>
    <xf numFmtId="9" fontId="6" fillId="0" borderId="0" xfId="1" applyNumberFormat="1" applyFont="1" applyAlignment="1">
      <alignment wrapText="1"/>
    </xf>
    <xf numFmtId="9" fontId="5" fillId="3" borderId="25" xfId="2" applyNumberFormat="1" applyFont="1" applyFill="1" applyBorder="1" applyAlignment="1">
      <alignment horizontal="center" vertical="center" wrapText="1"/>
    </xf>
    <xf numFmtId="165" fontId="4" fillId="6" borderId="14" xfId="3" applyNumberFormat="1" applyFill="1" applyBorder="1" applyAlignment="1">
      <alignment horizontal="right" vertical="center"/>
    </xf>
    <xf numFmtId="9" fontId="4" fillId="6" borderId="14" xfId="6" applyFont="1" applyFill="1" applyBorder="1" applyAlignment="1">
      <alignment horizontal="right" vertical="center"/>
    </xf>
    <xf numFmtId="165" fontId="4" fillId="6" borderId="13" xfId="5" applyNumberFormat="1" applyFill="1" applyBorder="1" applyAlignment="1">
      <alignment horizontal="right" vertical="center"/>
    </xf>
    <xf numFmtId="0" fontId="4" fillId="6" borderId="13" xfId="2" applyFill="1" applyBorder="1" applyAlignment="1">
      <alignment horizontal="center" vertical="center" wrapText="1"/>
    </xf>
    <xf numFmtId="0" fontId="4" fillId="6" borderId="14" xfId="2" applyFill="1" applyBorder="1" applyAlignment="1">
      <alignment vertical="center" wrapText="1"/>
    </xf>
    <xf numFmtId="165" fontId="4" fillId="4" borderId="14" xfId="3" applyNumberFormat="1" applyFill="1" applyBorder="1" applyAlignment="1">
      <alignment horizontal="right" vertical="center"/>
    </xf>
    <xf numFmtId="166" fontId="4" fillId="4" borderId="13" xfId="5" applyNumberFormat="1" applyFill="1" applyBorder="1" applyAlignment="1">
      <alignment horizontal="right" vertical="center"/>
    </xf>
    <xf numFmtId="166" fontId="4" fillId="4" borderId="14" xfId="5" applyNumberFormat="1" applyFill="1" applyBorder="1" applyAlignment="1">
      <alignment horizontal="right" vertical="center"/>
    </xf>
    <xf numFmtId="165" fontId="4" fillId="4" borderId="13" xfId="5" applyNumberFormat="1" applyFill="1" applyBorder="1" applyAlignment="1">
      <alignment horizontal="right" vertical="center"/>
    </xf>
    <xf numFmtId="165" fontId="4" fillId="4" borderId="14" xfId="5" applyNumberFormat="1" applyFill="1" applyBorder="1" applyAlignment="1">
      <alignment horizontal="right" vertical="center"/>
    </xf>
    <xf numFmtId="165" fontId="4" fillId="7" borderId="18" xfId="3" applyNumberFormat="1" applyFill="1" applyBorder="1" applyAlignment="1">
      <alignment horizontal="right" vertical="center"/>
    </xf>
    <xf numFmtId="165" fontId="4" fillId="7" borderId="17" xfId="5" applyNumberFormat="1" applyFill="1" applyBorder="1" applyAlignment="1">
      <alignment horizontal="right" vertical="center"/>
    </xf>
    <xf numFmtId="165" fontId="4" fillId="7" borderId="18" xfId="5" applyNumberFormat="1" applyFill="1" applyBorder="1" applyAlignment="1">
      <alignment horizontal="right" vertical="center"/>
    </xf>
    <xf numFmtId="165" fontId="2" fillId="0" borderId="0" xfId="1" applyNumberFormat="1" applyFont="1"/>
    <xf numFmtId="9" fontId="2" fillId="0" borderId="0" xfId="6" applyFont="1"/>
    <xf numFmtId="165" fontId="5" fillId="4" borderId="10" xfId="3" applyNumberFormat="1" applyFont="1" applyFill="1" applyBorder="1" applyAlignment="1">
      <alignment horizontal="right" vertical="center"/>
    </xf>
    <xf numFmtId="165" fontId="5" fillId="4" borderId="14" xfId="3" applyNumberFormat="1" applyFont="1" applyFill="1" applyBorder="1" applyAlignment="1">
      <alignment horizontal="right" vertical="center"/>
    </xf>
    <xf numFmtId="165" fontId="5" fillId="7" borderId="14" xfId="3" applyNumberFormat="1" applyFont="1" applyFill="1" applyBorder="1" applyAlignment="1">
      <alignment horizontal="right" vertical="center"/>
    </xf>
    <xf numFmtId="165" fontId="5" fillId="7" borderId="18" xfId="3" applyNumberFormat="1" applyFont="1" applyFill="1" applyBorder="1" applyAlignment="1">
      <alignment horizontal="right" vertical="center"/>
    </xf>
    <xf numFmtId="165" fontId="5" fillId="4" borderId="6" xfId="5" applyNumberFormat="1" applyFont="1" applyFill="1" applyBorder="1" applyAlignment="1">
      <alignment horizontal="right" vertical="center"/>
    </xf>
    <xf numFmtId="165" fontId="5" fillId="4" borderId="10" xfId="5" applyNumberFormat="1" applyFont="1" applyFill="1" applyBorder="1" applyAlignment="1">
      <alignment horizontal="right" vertical="center"/>
    </xf>
    <xf numFmtId="166" fontId="5" fillId="4" borderId="14" xfId="5" applyNumberFormat="1" applyFont="1" applyFill="1" applyBorder="1" applyAlignment="1">
      <alignment horizontal="right" vertical="center"/>
    </xf>
    <xf numFmtId="165" fontId="5" fillId="4" borderId="13" xfId="5" applyNumberFormat="1" applyFont="1" applyFill="1" applyBorder="1" applyAlignment="1">
      <alignment horizontal="right" vertical="center"/>
    </xf>
    <xf numFmtId="165" fontId="5" fillId="4" borderId="14" xfId="5" applyNumberFormat="1" applyFont="1" applyFill="1" applyBorder="1" applyAlignment="1">
      <alignment horizontal="right" vertical="center"/>
    </xf>
    <xf numFmtId="165" fontId="5" fillId="7" borderId="13" xfId="5" applyNumberFormat="1" applyFont="1" applyFill="1" applyBorder="1" applyAlignment="1">
      <alignment horizontal="right" vertical="center"/>
    </xf>
    <xf numFmtId="165" fontId="5" fillId="7" borderId="14" xfId="5" applyNumberFormat="1" applyFont="1" applyFill="1" applyBorder="1" applyAlignment="1">
      <alignment horizontal="right" vertical="center"/>
    </xf>
    <xf numFmtId="165" fontId="5" fillId="7" borderId="17" xfId="5" applyNumberFormat="1" applyFont="1" applyFill="1" applyBorder="1" applyAlignment="1">
      <alignment horizontal="right" vertical="center"/>
    </xf>
    <xf numFmtId="165" fontId="5" fillId="7" borderId="18" xfId="5" applyNumberFormat="1" applyFont="1" applyFill="1" applyBorder="1" applyAlignment="1">
      <alignment horizontal="right" vertical="center"/>
    </xf>
    <xf numFmtId="10" fontId="5" fillId="4" borderId="10" xfId="4" applyNumberFormat="1" applyFont="1" applyFill="1" applyBorder="1" applyAlignment="1">
      <alignment horizontal="right" vertical="center"/>
    </xf>
    <xf numFmtId="166" fontId="5" fillId="7" borderId="14" xfId="3" applyNumberFormat="1" applyFont="1" applyFill="1" applyBorder="1" applyAlignment="1">
      <alignment horizontal="right" vertical="center"/>
    </xf>
    <xf numFmtId="166" fontId="5" fillId="7" borderId="18" xfId="3" applyNumberFormat="1" applyFont="1" applyFill="1" applyBorder="1" applyAlignment="1">
      <alignment horizontal="right" vertical="center"/>
    </xf>
    <xf numFmtId="0" fontId="5" fillId="7" borderId="15" xfId="2" applyFont="1" applyFill="1" applyBorder="1" applyAlignment="1">
      <alignment horizontal="center" vertical="center" wrapText="1"/>
    </xf>
    <xf numFmtId="0" fontId="5" fillId="7" borderId="14" xfId="2" applyFont="1" applyFill="1" applyBorder="1" applyAlignment="1">
      <alignment horizontal="center" vertical="center" wrapText="1"/>
    </xf>
    <xf numFmtId="0" fontId="5" fillId="7" borderId="26" xfId="2" applyFont="1" applyFill="1" applyBorder="1" applyAlignment="1">
      <alignment horizontal="center" vertical="center" wrapText="1"/>
    </xf>
    <xf numFmtId="10" fontId="5" fillId="4" borderId="27" xfId="4" applyNumberFormat="1" applyFont="1" applyFill="1" applyBorder="1" applyAlignment="1">
      <alignment horizontal="right" vertical="center"/>
    </xf>
    <xf numFmtId="10" fontId="4" fillId="6" borderId="28" xfId="4" applyNumberFormat="1" applyFont="1" applyFill="1" applyBorder="1" applyAlignment="1">
      <alignment horizontal="right" vertical="center"/>
    </xf>
    <xf numFmtId="10" fontId="5" fillId="4" borderId="28" xfId="4" applyNumberFormat="1" applyFont="1" applyFill="1" applyBorder="1" applyAlignment="1">
      <alignment horizontal="right" vertical="center"/>
    </xf>
    <xf numFmtId="10" fontId="4" fillId="7" borderId="28" xfId="4" applyNumberFormat="1" applyFont="1" applyFill="1" applyBorder="1" applyAlignment="1">
      <alignment horizontal="right" vertical="center"/>
    </xf>
    <xf numFmtId="10" fontId="4" fillId="4" borderId="28" xfId="4" applyNumberFormat="1" applyFont="1" applyFill="1" applyBorder="1" applyAlignment="1">
      <alignment horizontal="right" vertical="center"/>
    </xf>
    <xf numFmtId="0" fontId="5" fillId="7" borderId="18" xfId="2" applyFont="1" applyFill="1" applyBorder="1" applyAlignment="1">
      <alignment horizontal="center" vertical="center" wrapText="1"/>
    </xf>
    <xf numFmtId="10" fontId="4" fillId="7" borderId="29" xfId="4" applyNumberFormat="1" applyFont="1" applyFill="1" applyBorder="1" applyAlignment="1">
      <alignment horizontal="right" vertical="center"/>
    </xf>
    <xf numFmtId="9" fontId="4" fillId="7" borderId="30" xfId="5" applyFill="1" applyBorder="1" applyAlignment="1">
      <alignment horizontal="right" vertical="center"/>
    </xf>
    <xf numFmtId="9" fontId="4" fillId="7" borderId="31" xfId="5" applyFill="1" applyBorder="1" applyAlignment="1">
      <alignment horizontal="right" vertical="center"/>
    </xf>
    <xf numFmtId="9" fontId="4" fillId="7" borderId="32" xfId="5" applyFill="1" applyBorder="1" applyAlignment="1">
      <alignment horizontal="right" vertical="center"/>
    </xf>
    <xf numFmtId="9" fontId="4" fillId="4" borderId="6" xfId="5" applyFill="1" applyBorder="1" applyAlignment="1">
      <alignment horizontal="right" vertical="center"/>
    </xf>
    <xf numFmtId="9" fontId="4" fillId="4" borderId="10" xfId="5" applyFill="1" applyBorder="1" applyAlignment="1">
      <alignment horizontal="right" vertical="center"/>
    </xf>
    <xf numFmtId="9" fontId="4" fillId="4" borderId="33" xfId="5" applyFill="1" applyBorder="1" applyAlignment="1">
      <alignment horizontal="right" vertical="center"/>
    </xf>
    <xf numFmtId="9" fontId="4" fillId="6" borderId="13" xfId="6" applyFont="1" applyFill="1" applyBorder="1" applyAlignment="1">
      <alignment horizontal="right" vertical="center"/>
    </xf>
    <xf numFmtId="9" fontId="4" fillId="6" borderId="28" xfId="6" applyFont="1" applyFill="1" applyBorder="1" applyAlignment="1">
      <alignment horizontal="right" vertical="center"/>
    </xf>
    <xf numFmtId="9" fontId="4" fillId="4" borderId="34" xfId="5" applyFill="1" applyBorder="1" applyAlignment="1">
      <alignment horizontal="right" vertical="center"/>
    </xf>
    <xf numFmtId="9" fontId="4" fillId="6" borderId="34" xfId="6" applyFont="1" applyFill="1" applyBorder="1" applyAlignment="1">
      <alignment horizontal="right" vertical="center"/>
    </xf>
    <xf numFmtId="9" fontId="4" fillId="7" borderId="34" xfId="5" applyFill="1" applyBorder="1" applyAlignment="1">
      <alignment horizontal="right" vertical="center"/>
    </xf>
    <xf numFmtId="9" fontId="4" fillId="4" borderId="17" xfId="5" applyFill="1" applyBorder="1" applyAlignment="1">
      <alignment horizontal="right" vertical="center"/>
    </xf>
    <xf numFmtId="9" fontId="4" fillId="4" borderId="18" xfId="5" applyFill="1" applyBorder="1" applyAlignment="1">
      <alignment horizontal="right" vertical="center"/>
    </xf>
    <xf numFmtId="9" fontId="4" fillId="4" borderId="35" xfId="5" applyFill="1" applyBorder="1" applyAlignment="1">
      <alignment horizontal="right" vertical="center"/>
    </xf>
    <xf numFmtId="0" fontId="5" fillId="3" borderId="36" xfId="2" applyFont="1" applyFill="1" applyBorder="1" applyAlignment="1">
      <alignment horizontal="center" vertical="center" wrapText="1"/>
    </xf>
    <xf numFmtId="165" fontId="5" fillId="4" borderId="27" xfId="5" applyNumberFormat="1" applyFont="1" applyFill="1" applyBorder="1" applyAlignment="1">
      <alignment horizontal="right" vertical="center"/>
    </xf>
    <xf numFmtId="165" fontId="4" fillId="6" borderId="37" xfId="5" applyNumberFormat="1" applyFill="1" applyBorder="1" applyAlignment="1">
      <alignment horizontal="right" vertical="center"/>
    </xf>
    <xf numFmtId="165" fontId="5" fillId="4" borderId="37" xfId="5" applyNumberFormat="1" applyFont="1" applyFill="1" applyBorder="1" applyAlignment="1">
      <alignment horizontal="right" vertical="center"/>
    </xf>
    <xf numFmtId="165" fontId="5" fillId="4" borderId="28" xfId="5" applyNumberFormat="1" applyFont="1" applyFill="1" applyBorder="1" applyAlignment="1">
      <alignment horizontal="right" vertical="center"/>
    </xf>
    <xf numFmtId="165" fontId="4" fillId="4" borderId="37" xfId="5" applyNumberFormat="1" applyFill="1" applyBorder="1" applyAlignment="1">
      <alignment horizontal="right" vertical="center"/>
    </xf>
    <xf numFmtId="166" fontId="4" fillId="4" borderId="6" xfId="5" applyNumberFormat="1" applyFill="1" applyBorder="1" applyAlignment="1">
      <alignment horizontal="right" vertical="center"/>
    </xf>
    <xf numFmtId="166" fontId="4" fillId="4" borderId="10" xfId="5" applyNumberFormat="1" applyFill="1" applyBorder="1" applyAlignment="1">
      <alignment horizontal="right" vertical="center"/>
    </xf>
    <xf numFmtId="9" fontId="4" fillId="6" borderId="13" xfId="5" applyFill="1" applyBorder="1" applyAlignment="1">
      <alignment horizontal="right" vertical="center"/>
    </xf>
    <xf numFmtId="9" fontId="4" fillId="6" borderId="14" xfId="5" applyFill="1" applyBorder="1" applyAlignment="1">
      <alignment horizontal="right" vertical="center"/>
    </xf>
    <xf numFmtId="9" fontId="4" fillId="6" borderId="16" xfId="5" applyFill="1" applyBorder="1" applyAlignment="1">
      <alignment horizontal="right" vertical="center"/>
    </xf>
    <xf numFmtId="165" fontId="4" fillId="6" borderId="14" xfId="5" applyNumberFormat="1" applyFill="1" applyBorder="1" applyAlignment="1">
      <alignment horizontal="right" vertical="center"/>
    </xf>
    <xf numFmtId="9" fontId="4" fillId="6" borderId="15" xfId="5" applyFill="1" applyBorder="1" applyAlignment="1">
      <alignment horizontal="right" vertical="center"/>
    </xf>
    <xf numFmtId="9" fontId="4" fillId="4" borderId="24" xfId="5" applyFill="1" applyBorder="1" applyAlignment="1">
      <alignment horizontal="right" vertical="center"/>
    </xf>
    <xf numFmtId="165" fontId="4" fillId="4" borderId="15" xfId="5" applyNumberFormat="1" applyFill="1" applyBorder="1" applyAlignment="1">
      <alignment horizontal="right" vertical="center"/>
    </xf>
    <xf numFmtId="9" fontId="4" fillId="6" borderId="24" xfId="5" applyFill="1" applyBorder="1" applyAlignment="1">
      <alignment horizontal="right" vertical="center"/>
    </xf>
    <xf numFmtId="165" fontId="4" fillId="6" borderId="15" xfId="5" applyNumberFormat="1" applyFill="1" applyBorder="1" applyAlignment="1">
      <alignment horizontal="right" vertical="center"/>
    </xf>
    <xf numFmtId="165" fontId="5" fillId="4" borderId="15" xfId="5" applyNumberFormat="1" applyFont="1" applyFill="1" applyBorder="1" applyAlignment="1">
      <alignment horizontal="right" vertical="center"/>
    </xf>
    <xf numFmtId="10" fontId="5" fillId="4" borderId="12" xfId="4" applyNumberFormat="1" applyFont="1" applyFill="1" applyBorder="1" applyAlignment="1">
      <alignment horizontal="right" vertical="center"/>
    </xf>
    <xf numFmtId="166" fontId="4" fillId="7" borderId="17" xfId="5" applyNumberFormat="1" applyFill="1" applyBorder="1" applyAlignment="1">
      <alignment horizontal="right" vertical="center"/>
    </xf>
    <xf numFmtId="166" fontId="4" fillId="7" borderId="18" xfId="5" applyNumberFormat="1" applyFill="1" applyBorder="1" applyAlignment="1">
      <alignment horizontal="right" vertical="center"/>
    </xf>
    <xf numFmtId="0" fontId="5" fillId="3" borderId="38" xfId="2" applyFont="1" applyFill="1" applyBorder="1" applyAlignment="1">
      <alignment horizontal="center" vertical="center" wrapText="1"/>
    </xf>
    <xf numFmtId="165" fontId="4" fillId="6" borderId="28" xfId="5" applyNumberFormat="1" applyFill="1" applyBorder="1" applyAlignment="1">
      <alignment horizontal="right" vertical="center"/>
    </xf>
    <xf numFmtId="165" fontId="4" fillId="4" borderId="28" xfId="5" applyNumberFormat="1" applyFill="1" applyBorder="1" applyAlignment="1">
      <alignment horizontal="right" vertical="center"/>
    </xf>
    <xf numFmtId="165" fontId="5" fillId="7" borderId="28" xfId="5" applyNumberFormat="1" applyFont="1" applyFill="1" applyBorder="1" applyAlignment="1">
      <alignment horizontal="right" vertical="center"/>
    </xf>
    <xf numFmtId="165" fontId="5" fillId="7" borderId="29" xfId="5" applyNumberFormat="1" applyFont="1" applyFill="1" applyBorder="1" applyAlignment="1">
      <alignment horizontal="right" vertical="center"/>
    </xf>
    <xf numFmtId="9" fontId="4" fillId="4" borderId="27" xfId="5" applyFill="1" applyBorder="1" applyAlignment="1">
      <alignment horizontal="right" vertical="center"/>
    </xf>
    <xf numFmtId="9" fontId="4" fillId="6" borderId="28" xfId="5" applyFill="1" applyBorder="1" applyAlignment="1">
      <alignment horizontal="right" vertical="center"/>
    </xf>
    <xf numFmtId="9" fontId="4" fillId="6" borderId="34" xfId="5" applyFill="1" applyBorder="1" applyAlignment="1">
      <alignment horizontal="right" vertical="center"/>
    </xf>
    <xf numFmtId="9" fontId="4" fillId="4" borderId="28" xfId="5" applyFill="1" applyBorder="1" applyAlignment="1">
      <alignment horizontal="right" vertical="center"/>
    </xf>
    <xf numFmtId="9" fontId="4" fillId="7" borderId="35" xfId="5" applyFill="1" applyBorder="1" applyAlignment="1">
      <alignment horizontal="right" vertical="center"/>
    </xf>
    <xf numFmtId="165" fontId="5" fillId="4" borderId="6" xfId="3" applyNumberFormat="1" applyFont="1" applyFill="1" applyBorder="1" applyAlignment="1">
      <alignment horizontal="right" vertical="center"/>
    </xf>
    <xf numFmtId="165" fontId="5" fillId="4" borderId="27" xfId="3" applyNumberFormat="1" applyFont="1" applyFill="1" applyBorder="1" applyAlignment="1">
      <alignment horizontal="right" vertical="center"/>
    </xf>
    <xf numFmtId="165" fontId="4" fillId="6" borderId="13" xfId="3" applyNumberFormat="1" applyFill="1" applyBorder="1" applyAlignment="1">
      <alignment horizontal="right" vertical="center"/>
    </xf>
    <xf numFmtId="165" fontId="4" fillId="6" borderId="28" xfId="3" applyNumberFormat="1" applyFill="1" applyBorder="1" applyAlignment="1">
      <alignment horizontal="right" vertical="center"/>
    </xf>
    <xf numFmtId="165" fontId="5" fillId="4" borderId="13" xfId="3" applyNumberFormat="1" applyFont="1" applyFill="1" applyBorder="1" applyAlignment="1">
      <alignment horizontal="right" vertical="center"/>
    </xf>
    <xf numFmtId="165" fontId="4" fillId="4" borderId="28" xfId="3" applyNumberFormat="1" applyFill="1" applyBorder="1" applyAlignment="1">
      <alignment horizontal="right" vertical="center"/>
    </xf>
    <xf numFmtId="165" fontId="5" fillId="7" borderId="37" xfId="5" applyNumberFormat="1" applyFont="1" applyFill="1" applyBorder="1" applyAlignment="1">
      <alignment horizontal="right" vertical="center"/>
    </xf>
    <xf numFmtId="166" fontId="4" fillId="4" borderId="28" xfId="5" applyNumberFormat="1" applyFill="1" applyBorder="1" applyAlignment="1">
      <alignment horizontal="right" vertical="center"/>
    </xf>
    <xf numFmtId="166" fontId="4" fillId="7" borderId="29" xfId="5" applyNumberFormat="1" applyFill="1" applyBorder="1" applyAlignment="1">
      <alignment horizontal="right" vertical="center"/>
    </xf>
    <xf numFmtId="166" fontId="4" fillId="6" borderId="13" xfId="5" applyNumberFormat="1" applyFill="1" applyBorder="1" applyAlignment="1">
      <alignment horizontal="right" vertical="center"/>
    </xf>
    <xf numFmtId="9" fontId="4" fillId="4" borderId="15" xfId="5" applyFill="1" applyBorder="1" applyAlignment="1">
      <alignment horizontal="right" vertical="center"/>
    </xf>
    <xf numFmtId="9" fontId="4" fillId="7" borderId="15" xfId="5" applyFill="1" applyBorder="1" applyAlignment="1">
      <alignment horizontal="right" vertical="center"/>
    </xf>
    <xf numFmtId="0" fontId="2" fillId="6" borderId="13" xfId="0" applyFont="1" applyFill="1" applyBorder="1" applyAlignment="1">
      <alignment horizontal="center" vertical="center" wrapText="1"/>
    </xf>
    <xf numFmtId="0" fontId="5" fillId="3" borderId="39" xfId="2" applyFont="1" applyFill="1" applyBorder="1" applyAlignment="1">
      <alignment horizontal="center" vertical="center" wrapText="1"/>
    </xf>
    <xf numFmtId="165" fontId="4" fillId="7" borderId="29" xfId="5" applyNumberFormat="1" applyFill="1" applyBorder="1" applyAlignment="1">
      <alignment horizontal="right" vertical="center"/>
    </xf>
    <xf numFmtId="166" fontId="4" fillId="4" borderId="27" xfId="5" applyNumberFormat="1" applyFill="1" applyBorder="1" applyAlignment="1">
      <alignment horizontal="right" vertical="center"/>
    </xf>
    <xf numFmtId="166" fontId="4" fillId="6" borderId="34" xfId="5" applyNumberFormat="1" applyFill="1" applyBorder="1" applyAlignment="1">
      <alignment horizontal="right" vertical="center"/>
    </xf>
    <xf numFmtId="165" fontId="4" fillId="6" borderId="16" xfId="5" applyNumberFormat="1" applyFill="1" applyBorder="1" applyAlignment="1">
      <alignment horizontal="right" vertical="center"/>
    </xf>
    <xf numFmtId="165" fontId="4" fillId="6" borderId="34" xfId="5" applyNumberFormat="1" applyFill="1" applyBorder="1" applyAlignment="1">
      <alignment horizontal="right" vertical="center"/>
    </xf>
    <xf numFmtId="9" fontId="4" fillId="5" borderId="14" xfId="5" applyFill="1" applyBorder="1" applyAlignment="1">
      <alignment horizontal="right" vertical="center"/>
    </xf>
    <xf numFmtId="9" fontId="4" fillId="5" borderId="16" xfId="5" applyFill="1" applyBorder="1" applyAlignment="1">
      <alignment horizontal="right" vertical="center"/>
    </xf>
    <xf numFmtId="9" fontId="2" fillId="5" borderId="15" xfId="6" applyFont="1" applyFill="1" applyBorder="1" applyAlignment="1">
      <alignment horizontal="right" vertical="center"/>
    </xf>
    <xf numFmtId="9" fontId="2" fillId="5" borderId="20" xfId="6" applyFont="1" applyFill="1" applyBorder="1" applyAlignment="1">
      <alignment horizontal="right" vertical="center"/>
    </xf>
    <xf numFmtId="9" fontId="2" fillId="5" borderId="14" xfId="6" applyFont="1" applyFill="1" applyBorder="1" applyAlignment="1">
      <alignment horizontal="right" vertical="center"/>
    </xf>
    <xf numFmtId="9" fontId="2" fillId="5" borderId="16" xfId="6" applyFont="1" applyFill="1" applyBorder="1" applyAlignment="1">
      <alignment horizontal="right" vertical="center"/>
    </xf>
    <xf numFmtId="9" fontId="2" fillId="5" borderId="13" xfId="6" applyFont="1" applyFill="1" applyBorder="1" applyAlignment="1">
      <alignment horizontal="right" vertical="center"/>
    </xf>
    <xf numFmtId="0" fontId="2" fillId="0" borderId="0" xfId="0" applyFont="1"/>
    <xf numFmtId="166" fontId="4" fillId="6" borderId="14" xfId="5" applyNumberFormat="1" applyFill="1" applyBorder="1" applyAlignment="1">
      <alignment horizontal="right" vertical="center"/>
    </xf>
    <xf numFmtId="9" fontId="4" fillId="4" borderId="40" xfId="5" applyFill="1" applyBorder="1" applyAlignment="1">
      <alignment horizontal="right" vertical="center"/>
    </xf>
    <xf numFmtId="9" fontId="4" fillId="7" borderId="20" xfId="5" applyFill="1" applyBorder="1" applyAlignment="1">
      <alignment horizontal="right" vertical="center"/>
    </xf>
    <xf numFmtId="9" fontId="4" fillId="7" borderId="41" xfId="5" applyFill="1" applyBorder="1" applyAlignment="1">
      <alignment horizontal="right" vertical="center"/>
    </xf>
    <xf numFmtId="165" fontId="5" fillId="4" borderId="7" xfId="5" applyNumberFormat="1" applyFont="1" applyFill="1" applyBorder="1" applyAlignment="1">
      <alignment horizontal="right" vertical="center"/>
    </xf>
    <xf numFmtId="165" fontId="5" fillId="7" borderId="13" xfId="3" applyNumberFormat="1" applyFont="1" applyFill="1" applyBorder="1" applyAlignment="1">
      <alignment horizontal="right" vertical="center"/>
    </xf>
    <xf numFmtId="165" fontId="5" fillId="7" borderId="28" xfId="3" applyNumberFormat="1" applyFont="1" applyFill="1" applyBorder="1" applyAlignment="1">
      <alignment horizontal="right" vertical="center"/>
    </xf>
    <xf numFmtId="165" fontId="5" fillId="6" borderId="15" xfId="5" applyNumberFormat="1" applyFont="1" applyFill="1" applyBorder="1" applyAlignment="1">
      <alignment horizontal="right" vertical="center"/>
    </xf>
    <xf numFmtId="165" fontId="5" fillId="4" borderId="34" xfId="5" applyNumberFormat="1" applyFont="1" applyFill="1" applyBorder="1" applyAlignment="1">
      <alignment horizontal="right" vertical="center"/>
    </xf>
    <xf numFmtId="165" fontId="5" fillId="6" borderId="34" xfId="5" applyNumberFormat="1" applyFont="1" applyFill="1" applyBorder="1" applyAlignment="1">
      <alignment horizontal="right" vertical="center"/>
    </xf>
    <xf numFmtId="165" fontId="5" fillId="6" borderId="14" xfId="5" applyNumberFormat="1" applyFont="1" applyFill="1" applyBorder="1" applyAlignment="1">
      <alignment horizontal="right" vertical="center"/>
    </xf>
    <xf numFmtId="165" fontId="5" fillId="6" borderId="14" xfId="3" applyNumberFormat="1" applyFont="1" applyFill="1" applyBorder="1" applyAlignment="1">
      <alignment horizontal="right" vertical="center"/>
    </xf>
    <xf numFmtId="10" fontId="5" fillId="6" borderId="14" xfId="4" applyNumberFormat="1" applyFont="1" applyFill="1" applyBorder="1" applyAlignment="1">
      <alignment horizontal="right" vertical="center"/>
    </xf>
    <xf numFmtId="166" fontId="4" fillId="6" borderId="28" xfId="5" applyNumberFormat="1" applyFill="1" applyBorder="1" applyAlignment="1">
      <alignment horizontal="right" vertical="center"/>
    </xf>
    <xf numFmtId="165" fontId="5" fillId="7" borderId="12" xfId="3" applyNumberFormat="1" applyFont="1" applyFill="1" applyBorder="1" applyAlignment="1">
      <alignment horizontal="right" vertical="center"/>
    </xf>
    <xf numFmtId="165" fontId="5" fillId="4" borderId="15" xfId="3" applyNumberFormat="1" applyFont="1" applyFill="1" applyBorder="1" applyAlignment="1">
      <alignment horizontal="right" vertical="center"/>
    </xf>
    <xf numFmtId="165" fontId="5" fillId="4" borderId="34" xfId="3" applyNumberFormat="1" applyFont="1" applyFill="1" applyBorder="1" applyAlignment="1">
      <alignment horizontal="right" vertical="center"/>
    </xf>
    <xf numFmtId="166" fontId="4" fillId="6" borderId="15" xfId="5" applyNumberFormat="1" applyFill="1" applyBorder="1" applyAlignment="1">
      <alignment horizontal="right" vertical="center"/>
    </xf>
    <xf numFmtId="166" fontId="4" fillId="4" borderId="15" xfId="5" applyNumberFormat="1" applyFill="1" applyBorder="1" applyAlignment="1">
      <alignment horizontal="right" vertical="center"/>
    </xf>
    <xf numFmtId="165" fontId="4" fillId="4" borderId="15" xfId="3" applyNumberFormat="1" applyFill="1" applyBorder="1" applyAlignment="1">
      <alignment horizontal="right" vertical="center"/>
    </xf>
    <xf numFmtId="166" fontId="4" fillId="4" borderId="34" xfId="5" applyNumberFormat="1" applyFill="1" applyBorder="1" applyAlignment="1">
      <alignment horizontal="right" vertical="center"/>
    </xf>
    <xf numFmtId="165" fontId="4" fillId="4" borderId="34" xfId="3" applyNumberFormat="1" applyFill="1" applyBorder="1" applyAlignment="1">
      <alignment horizontal="right" vertical="center"/>
    </xf>
    <xf numFmtId="165" fontId="5" fillId="7" borderId="11" xfId="3" applyNumberFormat="1" applyFont="1" applyFill="1" applyBorder="1" applyAlignment="1">
      <alignment horizontal="right" vertical="center"/>
    </xf>
    <xf numFmtId="165" fontId="5" fillId="7" borderId="42" xfId="3" applyNumberFormat="1" applyFont="1" applyFill="1" applyBorder="1" applyAlignment="1">
      <alignment horizontal="right" vertical="center"/>
    </xf>
    <xf numFmtId="166" fontId="5" fillId="4" borderId="15" xfId="5" applyNumberFormat="1" applyFont="1" applyFill="1" applyBorder="1" applyAlignment="1">
      <alignment horizontal="right" vertical="center"/>
    </xf>
    <xf numFmtId="165" fontId="5" fillId="7" borderId="15" xfId="5" applyNumberFormat="1" applyFont="1" applyFill="1" applyBorder="1" applyAlignment="1">
      <alignment horizontal="right" vertical="center"/>
    </xf>
    <xf numFmtId="166" fontId="5" fillId="4" borderId="34" xfId="5" applyNumberFormat="1" applyFont="1" applyFill="1" applyBorder="1" applyAlignment="1">
      <alignment horizontal="right" vertical="center"/>
    </xf>
    <xf numFmtId="165" fontId="5" fillId="7" borderId="34" xfId="5" applyNumberFormat="1" applyFont="1" applyFill="1" applyBorder="1" applyAlignment="1">
      <alignment horizontal="right" vertical="center"/>
    </xf>
    <xf numFmtId="165" fontId="4" fillId="4" borderId="34" xfId="5" applyNumberFormat="1" applyFill="1" applyBorder="1" applyAlignment="1">
      <alignment horizontal="right" vertical="center"/>
    </xf>
    <xf numFmtId="9" fontId="5" fillId="3" borderId="4" xfId="2" applyNumberFormat="1" applyFont="1" applyFill="1" applyBorder="1" applyAlignment="1">
      <alignment horizontal="center" vertical="center" wrapText="1"/>
    </xf>
    <xf numFmtId="9" fontId="5" fillId="3" borderId="5" xfId="2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9" fontId="6" fillId="0" borderId="0" xfId="1" applyNumberFormat="1" applyFont="1" applyAlignment="1">
      <alignment horizontal="center" wrapText="1"/>
    </xf>
  </cellXfs>
  <cellStyles count="7">
    <cellStyle name="Comma 4 2" xfId="3" xr:uid="{7398C2B8-4054-498A-9E5D-EF3611553E95}"/>
    <cellStyle name="Normal" xfId="0" builtinId="0"/>
    <cellStyle name="Normal 11" xfId="2" xr:uid="{495EED13-8FF4-4336-9A2F-D1EF78F41CBA}"/>
    <cellStyle name="Normal 4" xfId="1" xr:uid="{0B682A76-71C9-4F0F-ABBE-DA478075CD9F}"/>
    <cellStyle name="Percent" xfId="6" builtinId="5"/>
    <cellStyle name="Percent 2" xfId="5" xr:uid="{FC8A1D62-F7C2-4464-8465-C61E4E21A06F}"/>
    <cellStyle name="Percent 3" xfId="4" xr:uid="{8C7FD68A-8BEF-4BCC-ACAE-CAF640589510}"/>
  </cellStyles>
  <dxfs count="0"/>
  <tableStyles count="0" defaultTableStyle="TableStyleMedium2" defaultPivotStyle="PivotStyleLight16"/>
  <colors>
    <mruColors>
      <color rgb="FF5296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57150</xdr:rowOff>
    </xdr:from>
    <xdr:to>
      <xdr:col>1</xdr:col>
      <xdr:colOff>236537</xdr:colOff>
      <xdr:row>5</xdr:row>
      <xdr:rowOff>283</xdr:rowOff>
    </xdr:to>
    <xdr:pic>
      <xdr:nvPicPr>
        <xdr:cNvPr id="2" name="Image 3" descr="62 people own same as half world – Oxfam">
          <a:extLst>
            <a:ext uri="{FF2B5EF4-FFF2-40B4-BE49-F238E27FC236}">
              <a16:creationId xmlns:a16="http://schemas.microsoft.com/office/drawing/2014/main" id="{D832834B-C664-40DC-B46A-A554A7F55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10477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66675</xdr:rowOff>
    </xdr:from>
    <xdr:to>
      <xdr:col>1</xdr:col>
      <xdr:colOff>657225</xdr:colOff>
      <xdr:row>5</xdr:row>
      <xdr:rowOff>9525</xdr:rowOff>
    </xdr:to>
    <xdr:pic>
      <xdr:nvPicPr>
        <xdr:cNvPr id="3" name="Image 3" descr="62 people own same as half world – Oxfam">
          <a:extLst>
            <a:ext uri="{FF2B5EF4-FFF2-40B4-BE49-F238E27FC236}">
              <a16:creationId xmlns:a16="http://schemas.microsoft.com/office/drawing/2014/main" id="{A15F4C50-950E-4861-B20A-B4E41EBC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1104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47625</xdr:rowOff>
    </xdr:from>
    <xdr:to>
      <xdr:col>1</xdr:col>
      <xdr:colOff>352425</xdr:colOff>
      <xdr:row>3</xdr:row>
      <xdr:rowOff>133350</xdr:rowOff>
    </xdr:to>
    <xdr:pic>
      <xdr:nvPicPr>
        <xdr:cNvPr id="2" name="Image 3" descr="62 people own same as half world – Oxfam">
          <a:extLst>
            <a:ext uri="{FF2B5EF4-FFF2-40B4-BE49-F238E27FC236}">
              <a16:creationId xmlns:a16="http://schemas.microsoft.com/office/drawing/2014/main" id="{92DFF083-1426-41A8-834C-30D2BFCE8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123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47625</xdr:rowOff>
    </xdr:from>
    <xdr:to>
      <xdr:col>1</xdr:col>
      <xdr:colOff>542925</xdr:colOff>
      <xdr:row>4</xdr:row>
      <xdr:rowOff>57150</xdr:rowOff>
    </xdr:to>
    <xdr:pic>
      <xdr:nvPicPr>
        <xdr:cNvPr id="3" name="Image 3" descr="62 people own same as half world – Oxfam">
          <a:extLst>
            <a:ext uri="{FF2B5EF4-FFF2-40B4-BE49-F238E27FC236}">
              <a16:creationId xmlns:a16="http://schemas.microsoft.com/office/drawing/2014/main" id="{A5B432E8-4386-4242-9CAC-E84879859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123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66675</xdr:rowOff>
    </xdr:from>
    <xdr:to>
      <xdr:col>1</xdr:col>
      <xdr:colOff>657225</xdr:colOff>
      <xdr:row>5</xdr:row>
      <xdr:rowOff>34738</xdr:rowOff>
    </xdr:to>
    <xdr:pic>
      <xdr:nvPicPr>
        <xdr:cNvPr id="4" name="Image 3" descr="62 people own same as half world – Oxfam">
          <a:extLst>
            <a:ext uri="{FF2B5EF4-FFF2-40B4-BE49-F238E27FC236}">
              <a16:creationId xmlns:a16="http://schemas.microsoft.com/office/drawing/2014/main" id="{C7F94282-C4F4-4A0C-9E48-89FDD9EFE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1104900" cy="77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66675</xdr:rowOff>
    </xdr:from>
    <xdr:to>
      <xdr:col>1</xdr:col>
      <xdr:colOff>657225</xdr:colOff>
      <xdr:row>5</xdr:row>
      <xdr:rowOff>38100</xdr:rowOff>
    </xdr:to>
    <xdr:pic>
      <xdr:nvPicPr>
        <xdr:cNvPr id="5" name="Image 3" descr="62 people own same as half world – Oxfam">
          <a:extLst>
            <a:ext uri="{FF2B5EF4-FFF2-40B4-BE49-F238E27FC236}">
              <a16:creationId xmlns:a16="http://schemas.microsoft.com/office/drawing/2014/main" id="{99FE9AE7-61E3-4388-91F8-F9592F86D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66675"/>
          <a:ext cx="1104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750794</xdr:colOff>
      <xdr:row>0</xdr:row>
      <xdr:rowOff>89647</xdr:rowOff>
    </xdr:from>
    <xdr:to>
      <xdr:col>1</xdr:col>
      <xdr:colOff>1101470</xdr:colOff>
      <xdr:row>5</xdr:row>
      <xdr:rowOff>102621</xdr:rowOff>
    </xdr:to>
    <xdr:pic>
      <xdr:nvPicPr>
        <xdr:cNvPr id="3" name="Image 3" descr="62 people own same as half world – Oxfam">
          <a:extLst>
            <a:ext uri="{FF2B5EF4-FFF2-40B4-BE49-F238E27FC236}">
              <a16:creationId xmlns:a16="http://schemas.microsoft.com/office/drawing/2014/main" id="{C1A4603D-EC6D-44D1-B938-16EFB73B5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" y="89647"/>
          <a:ext cx="1112676" cy="797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63500</xdr:rowOff>
    </xdr:from>
    <xdr:to>
      <xdr:col>1</xdr:col>
      <xdr:colOff>685800</xdr:colOff>
      <xdr:row>5</xdr:row>
      <xdr:rowOff>34738</xdr:rowOff>
    </xdr:to>
    <xdr:pic>
      <xdr:nvPicPr>
        <xdr:cNvPr id="2" name="Image 3" descr="62 people own same as half world – Oxfam">
          <a:extLst>
            <a:ext uri="{FF2B5EF4-FFF2-40B4-BE49-F238E27FC236}">
              <a16:creationId xmlns:a16="http://schemas.microsoft.com/office/drawing/2014/main" id="{B6FD079A-5F1D-4C8F-9999-FA49C0C6E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3500"/>
          <a:ext cx="1114425" cy="75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57150</xdr:rowOff>
    </xdr:from>
    <xdr:to>
      <xdr:col>1</xdr:col>
      <xdr:colOff>514350</xdr:colOff>
      <xdr:row>5</xdr:row>
      <xdr:rowOff>7520</xdr:rowOff>
    </xdr:to>
    <xdr:pic>
      <xdr:nvPicPr>
        <xdr:cNvPr id="2" name="Image 3" descr="62 people own same as half world – Oxfam">
          <a:extLst>
            <a:ext uri="{FF2B5EF4-FFF2-40B4-BE49-F238E27FC236}">
              <a16:creationId xmlns:a16="http://schemas.microsoft.com/office/drawing/2014/main" id="{13524EB7-A344-4BB5-BECB-E51562B33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10477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57150</xdr:rowOff>
    </xdr:from>
    <xdr:to>
      <xdr:col>1</xdr:col>
      <xdr:colOff>514350</xdr:colOff>
      <xdr:row>4</xdr:row>
      <xdr:rowOff>129841</xdr:rowOff>
    </xdr:to>
    <xdr:pic>
      <xdr:nvPicPr>
        <xdr:cNvPr id="3" name="Image 3" descr="62 people own same as half world – Oxfam">
          <a:extLst>
            <a:ext uri="{FF2B5EF4-FFF2-40B4-BE49-F238E27FC236}">
              <a16:creationId xmlns:a16="http://schemas.microsoft.com/office/drawing/2014/main" id="{ACF82F08-C6AD-4712-9581-E83DE73E5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1047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47625</xdr:rowOff>
    </xdr:from>
    <xdr:to>
      <xdr:col>1</xdr:col>
      <xdr:colOff>542925</xdr:colOff>
      <xdr:row>4</xdr:row>
      <xdr:rowOff>57150</xdr:rowOff>
    </xdr:to>
    <xdr:pic>
      <xdr:nvPicPr>
        <xdr:cNvPr id="2" name="Image 3" descr="62 people own same as half world – Oxfam">
          <a:extLst>
            <a:ext uri="{FF2B5EF4-FFF2-40B4-BE49-F238E27FC236}">
              <a16:creationId xmlns:a16="http://schemas.microsoft.com/office/drawing/2014/main" id="{97BD7626-E18B-4498-9832-CB16DC3F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0191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47625</xdr:rowOff>
    </xdr:from>
    <xdr:to>
      <xdr:col>1</xdr:col>
      <xdr:colOff>438150</xdr:colOff>
      <xdr:row>5</xdr:row>
      <xdr:rowOff>9525</xdr:rowOff>
    </xdr:to>
    <xdr:pic>
      <xdr:nvPicPr>
        <xdr:cNvPr id="3" name="Image 3" descr="62 people own same as half world – Oxfam">
          <a:extLst>
            <a:ext uri="{FF2B5EF4-FFF2-40B4-BE49-F238E27FC236}">
              <a16:creationId xmlns:a16="http://schemas.microsoft.com/office/drawing/2014/main" id="{FCEF81AE-A0F7-477C-A75B-9199BD09A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7625"/>
          <a:ext cx="10191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741588</xdr:colOff>
      <xdr:row>0</xdr:row>
      <xdr:rowOff>66869</xdr:rowOff>
    </xdr:from>
    <xdr:to>
      <xdr:col>1</xdr:col>
      <xdr:colOff>1625664</xdr:colOff>
      <xdr:row>5</xdr:row>
      <xdr:rowOff>34932</xdr:rowOff>
    </xdr:to>
    <xdr:pic>
      <xdr:nvPicPr>
        <xdr:cNvPr id="2" name="Image 3" descr="62 people own same as half world – Oxfam">
          <a:extLst>
            <a:ext uri="{FF2B5EF4-FFF2-40B4-BE49-F238E27FC236}">
              <a16:creationId xmlns:a16="http://schemas.microsoft.com/office/drawing/2014/main" id="{50E57C3D-294D-48AD-BC16-98BB8F1B1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614" y="66869"/>
          <a:ext cx="884076" cy="794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57150</xdr:rowOff>
    </xdr:from>
    <xdr:to>
      <xdr:col>1</xdr:col>
      <xdr:colOff>457200</xdr:colOff>
      <xdr:row>5</xdr:row>
      <xdr:rowOff>25213</xdr:rowOff>
    </xdr:to>
    <xdr:pic>
      <xdr:nvPicPr>
        <xdr:cNvPr id="2" name="Image 3" descr="62 people own same as half world – Oxfam">
          <a:extLst>
            <a:ext uri="{FF2B5EF4-FFF2-40B4-BE49-F238E27FC236}">
              <a16:creationId xmlns:a16="http://schemas.microsoft.com/office/drawing/2014/main" id="{2B866CF6-DA06-4F76-AE23-285F1962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150"/>
          <a:ext cx="8858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xfamunited-my.sharepoint.com/Users/dth/AppData/Local/Microsoft/Windows/INetCache/Content.Outlook/9ILZXS9S/Copy%20of%20ANNEX%2010%20-%20DGD%20budget%2022-24_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I"/>
      <sheetName val="Detailed budget"/>
      <sheetName val="M1 - Résumé"/>
      <sheetName val="M3_Procedures Achats"/>
      <sheetName val="M4_Depenses"/>
      <sheetName val="M9_Taux de Change"/>
      <sheetName val="TZ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134B-A81E-42E2-8CA0-50451E0A4032}">
  <dimension ref="A1:W50"/>
  <sheetViews>
    <sheetView tabSelected="1" topLeftCell="A7" zoomScale="95" zoomScaleNormal="95" workbookViewId="0">
      <selection activeCell="C46" sqref="C46"/>
    </sheetView>
  </sheetViews>
  <sheetFormatPr defaultColWidth="9.1796875" defaultRowHeight="12.5" x14ac:dyDescent="0.25"/>
  <cols>
    <col min="1" max="1" width="14.81640625" style="3" customWidth="1"/>
    <col min="2" max="2" width="48.81640625" style="3" customWidth="1"/>
    <col min="3" max="3" width="17.1796875" style="3" customWidth="1"/>
    <col min="4" max="9" width="14.54296875" style="3" customWidth="1"/>
    <col min="10" max="10" width="12.1796875" style="3" customWidth="1"/>
    <col min="11" max="11" width="11.81640625" style="3" customWidth="1"/>
    <col min="12" max="12" width="10.1796875" style="3" customWidth="1"/>
    <col min="13" max="13" width="3.1796875" style="3" customWidth="1"/>
    <col min="14" max="14" width="9.1796875" style="4" bestFit="1" customWidth="1"/>
    <col min="15" max="17" width="8.1796875" style="4" customWidth="1"/>
    <col min="18" max="18" width="16.54296875" style="3" customWidth="1"/>
    <col min="19" max="19" width="16.81640625" style="3" customWidth="1"/>
    <col min="20" max="20" width="14.453125" style="3" customWidth="1"/>
    <col min="21" max="21" width="17" style="3" customWidth="1"/>
    <col min="22" max="22" width="2.453125" style="3" customWidth="1"/>
    <col min="23" max="260" width="9.1796875" style="3"/>
    <col min="261" max="261" width="13" style="3" customWidth="1"/>
    <col min="262" max="262" width="55.81640625" style="3" customWidth="1"/>
    <col min="263" max="265" width="14.54296875" style="3" customWidth="1"/>
    <col min="266" max="266" width="11.453125" style="3" customWidth="1"/>
    <col min="267" max="267" width="1.81640625" style="3" customWidth="1"/>
    <col min="268" max="271" width="8.1796875" style="3" customWidth="1"/>
    <col min="272" max="272" width="2.54296875" style="3" customWidth="1"/>
    <col min="273" max="273" width="13" style="3" customWidth="1"/>
    <col min="274" max="274" width="12.1796875" style="3" bestFit="1" customWidth="1"/>
    <col min="275" max="276" width="11.81640625" style="3" customWidth="1"/>
    <col min="277" max="516" width="9.1796875" style="3"/>
    <col min="517" max="517" width="13" style="3" customWidth="1"/>
    <col min="518" max="518" width="55.81640625" style="3" customWidth="1"/>
    <col min="519" max="521" width="14.54296875" style="3" customWidth="1"/>
    <col min="522" max="522" width="11.453125" style="3" customWidth="1"/>
    <col min="523" max="523" width="1.81640625" style="3" customWidth="1"/>
    <col min="524" max="527" width="8.1796875" style="3" customWidth="1"/>
    <col min="528" max="528" width="2.54296875" style="3" customWidth="1"/>
    <col min="529" max="529" width="13" style="3" customWidth="1"/>
    <col min="530" max="530" width="12.1796875" style="3" bestFit="1" customWidth="1"/>
    <col min="531" max="532" width="11.81640625" style="3" customWidth="1"/>
    <col min="533" max="772" width="9.1796875" style="3"/>
    <col min="773" max="773" width="13" style="3" customWidth="1"/>
    <col min="774" max="774" width="55.81640625" style="3" customWidth="1"/>
    <col min="775" max="777" width="14.54296875" style="3" customWidth="1"/>
    <col min="778" max="778" width="11.453125" style="3" customWidth="1"/>
    <col min="779" max="779" width="1.81640625" style="3" customWidth="1"/>
    <col min="780" max="783" width="8.1796875" style="3" customWidth="1"/>
    <col min="784" max="784" width="2.54296875" style="3" customWidth="1"/>
    <col min="785" max="785" width="13" style="3" customWidth="1"/>
    <col min="786" max="786" width="12.1796875" style="3" bestFit="1" customWidth="1"/>
    <col min="787" max="788" width="11.81640625" style="3" customWidth="1"/>
    <col min="789" max="1028" width="9.1796875" style="3"/>
    <col min="1029" max="1029" width="13" style="3" customWidth="1"/>
    <col min="1030" max="1030" width="55.81640625" style="3" customWidth="1"/>
    <col min="1031" max="1033" width="14.54296875" style="3" customWidth="1"/>
    <col min="1034" max="1034" width="11.453125" style="3" customWidth="1"/>
    <col min="1035" max="1035" width="1.81640625" style="3" customWidth="1"/>
    <col min="1036" max="1039" width="8.1796875" style="3" customWidth="1"/>
    <col min="1040" max="1040" width="2.54296875" style="3" customWidth="1"/>
    <col min="1041" max="1041" width="13" style="3" customWidth="1"/>
    <col min="1042" max="1042" width="12.1796875" style="3" bestFit="1" customWidth="1"/>
    <col min="1043" max="1044" width="11.81640625" style="3" customWidth="1"/>
    <col min="1045" max="1284" width="9.1796875" style="3"/>
    <col min="1285" max="1285" width="13" style="3" customWidth="1"/>
    <col min="1286" max="1286" width="55.81640625" style="3" customWidth="1"/>
    <col min="1287" max="1289" width="14.54296875" style="3" customWidth="1"/>
    <col min="1290" max="1290" width="11.453125" style="3" customWidth="1"/>
    <col min="1291" max="1291" width="1.81640625" style="3" customWidth="1"/>
    <col min="1292" max="1295" width="8.1796875" style="3" customWidth="1"/>
    <col min="1296" max="1296" width="2.54296875" style="3" customWidth="1"/>
    <col min="1297" max="1297" width="13" style="3" customWidth="1"/>
    <col min="1298" max="1298" width="12.1796875" style="3" bestFit="1" customWidth="1"/>
    <col min="1299" max="1300" width="11.81640625" style="3" customWidth="1"/>
    <col min="1301" max="1540" width="9.1796875" style="3"/>
    <col min="1541" max="1541" width="13" style="3" customWidth="1"/>
    <col min="1542" max="1542" width="55.81640625" style="3" customWidth="1"/>
    <col min="1543" max="1545" width="14.54296875" style="3" customWidth="1"/>
    <col min="1546" max="1546" width="11.453125" style="3" customWidth="1"/>
    <col min="1547" max="1547" width="1.81640625" style="3" customWidth="1"/>
    <col min="1548" max="1551" width="8.1796875" style="3" customWidth="1"/>
    <col min="1552" max="1552" width="2.54296875" style="3" customWidth="1"/>
    <col min="1553" max="1553" width="13" style="3" customWidth="1"/>
    <col min="1554" max="1554" width="12.1796875" style="3" bestFit="1" customWidth="1"/>
    <col min="1555" max="1556" width="11.81640625" style="3" customWidth="1"/>
    <col min="1557" max="1796" width="9.1796875" style="3"/>
    <col min="1797" max="1797" width="13" style="3" customWidth="1"/>
    <col min="1798" max="1798" width="55.81640625" style="3" customWidth="1"/>
    <col min="1799" max="1801" width="14.54296875" style="3" customWidth="1"/>
    <col min="1802" max="1802" width="11.453125" style="3" customWidth="1"/>
    <col min="1803" max="1803" width="1.81640625" style="3" customWidth="1"/>
    <col min="1804" max="1807" width="8.1796875" style="3" customWidth="1"/>
    <col min="1808" max="1808" width="2.54296875" style="3" customWidth="1"/>
    <col min="1809" max="1809" width="13" style="3" customWidth="1"/>
    <col min="1810" max="1810" width="12.1796875" style="3" bestFit="1" customWidth="1"/>
    <col min="1811" max="1812" width="11.81640625" style="3" customWidth="1"/>
    <col min="1813" max="2052" width="9.1796875" style="3"/>
    <col min="2053" max="2053" width="13" style="3" customWidth="1"/>
    <col min="2054" max="2054" width="55.81640625" style="3" customWidth="1"/>
    <col min="2055" max="2057" width="14.54296875" style="3" customWidth="1"/>
    <col min="2058" max="2058" width="11.453125" style="3" customWidth="1"/>
    <col min="2059" max="2059" width="1.81640625" style="3" customWidth="1"/>
    <col min="2060" max="2063" width="8.1796875" style="3" customWidth="1"/>
    <col min="2064" max="2064" width="2.54296875" style="3" customWidth="1"/>
    <col min="2065" max="2065" width="13" style="3" customWidth="1"/>
    <col min="2066" max="2066" width="12.1796875" style="3" bestFit="1" customWidth="1"/>
    <col min="2067" max="2068" width="11.81640625" style="3" customWidth="1"/>
    <col min="2069" max="2308" width="9.1796875" style="3"/>
    <col min="2309" max="2309" width="13" style="3" customWidth="1"/>
    <col min="2310" max="2310" width="55.81640625" style="3" customWidth="1"/>
    <col min="2311" max="2313" width="14.54296875" style="3" customWidth="1"/>
    <col min="2314" max="2314" width="11.453125" style="3" customWidth="1"/>
    <col min="2315" max="2315" width="1.81640625" style="3" customWidth="1"/>
    <col min="2316" max="2319" width="8.1796875" style="3" customWidth="1"/>
    <col min="2320" max="2320" width="2.54296875" style="3" customWidth="1"/>
    <col min="2321" max="2321" width="13" style="3" customWidth="1"/>
    <col min="2322" max="2322" width="12.1796875" style="3" bestFit="1" customWidth="1"/>
    <col min="2323" max="2324" width="11.81640625" style="3" customWidth="1"/>
    <col min="2325" max="2564" width="9.1796875" style="3"/>
    <col min="2565" max="2565" width="13" style="3" customWidth="1"/>
    <col min="2566" max="2566" width="55.81640625" style="3" customWidth="1"/>
    <col min="2567" max="2569" width="14.54296875" style="3" customWidth="1"/>
    <col min="2570" max="2570" width="11.453125" style="3" customWidth="1"/>
    <col min="2571" max="2571" width="1.81640625" style="3" customWidth="1"/>
    <col min="2572" max="2575" width="8.1796875" style="3" customWidth="1"/>
    <col min="2576" max="2576" width="2.54296875" style="3" customWidth="1"/>
    <col min="2577" max="2577" width="13" style="3" customWidth="1"/>
    <col min="2578" max="2578" width="12.1796875" style="3" bestFit="1" customWidth="1"/>
    <col min="2579" max="2580" width="11.81640625" style="3" customWidth="1"/>
    <col min="2581" max="2820" width="9.1796875" style="3"/>
    <col min="2821" max="2821" width="13" style="3" customWidth="1"/>
    <col min="2822" max="2822" width="55.81640625" style="3" customWidth="1"/>
    <col min="2823" max="2825" width="14.54296875" style="3" customWidth="1"/>
    <col min="2826" max="2826" width="11.453125" style="3" customWidth="1"/>
    <col min="2827" max="2827" width="1.81640625" style="3" customWidth="1"/>
    <col min="2828" max="2831" width="8.1796875" style="3" customWidth="1"/>
    <col min="2832" max="2832" width="2.54296875" style="3" customWidth="1"/>
    <col min="2833" max="2833" width="13" style="3" customWidth="1"/>
    <col min="2834" max="2834" width="12.1796875" style="3" bestFit="1" customWidth="1"/>
    <col min="2835" max="2836" width="11.81640625" style="3" customWidth="1"/>
    <col min="2837" max="3076" width="9.1796875" style="3"/>
    <col min="3077" max="3077" width="13" style="3" customWidth="1"/>
    <col min="3078" max="3078" width="55.81640625" style="3" customWidth="1"/>
    <col min="3079" max="3081" width="14.54296875" style="3" customWidth="1"/>
    <col min="3082" max="3082" width="11.453125" style="3" customWidth="1"/>
    <col min="3083" max="3083" width="1.81640625" style="3" customWidth="1"/>
    <col min="3084" max="3087" width="8.1796875" style="3" customWidth="1"/>
    <col min="3088" max="3088" width="2.54296875" style="3" customWidth="1"/>
    <col min="3089" max="3089" width="13" style="3" customWidth="1"/>
    <col min="3090" max="3090" width="12.1796875" style="3" bestFit="1" customWidth="1"/>
    <col min="3091" max="3092" width="11.81640625" style="3" customWidth="1"/>
    <col min="3093" max="3332" width="9.1796875" style="3"/>
    <col min="3333" max="3333" width="13" style="3" customWidth="1"/>
    <col min="3334" max="3334" width="55.81640625" style="3" customWidth="1"/>
    <col min="3335" max="3337" width="14.54296875" style="3" customWidth="1"/>
    <col min="3338" max="3338" width="11.453125" style="3" customWidth="1"/>
    <col min="3339" max="3339" width="1.81640625" style="3" customWidth="1"/>
    <col min="3340" max="3343" width="8.1796875" style="3" customWidth="1"/>
    <col min="3344" max="3344" width="2.54296875" style="3" customWidth="1"/>
    <col min="3345" max="3345" width="13" style="3" customWidth="1"/>
    <col min="3346" max="3346" width="12.1796875" style="3" bestFit="1" customWidth="1"/>
    <col min="3347" max="3348" width="11.81640625" style="3" customWidth="1"/>
    <col min="3349" max="3588" width="9.1796875" style="3"/>
    <col min="3589" max="3589" width="13" style="3" customWidth="1"/>
    <col min="3590" max="3590" width="55.81640625" style="3" customWidth="1"/>
    <col min="3591" max="3593" width="14.54296875" style="3" customWidth="1"/>
    <col min="3594" max="3594" width="11.453125" style="3" customWidth="1"/>
    <col min="3595" max="3595" width="1.81640625" style="3" customWidth="1"/>
    <col min="3596" max="3599" width="8.1796875" style="3" customWidth="1"/>
    <col min="3600" max="3600" width="2.54296875" style="3" customWidth="1"/>
    <col min="3601" max="3601" width="13" style="3" customWidth="1"/>
    <col min="3602" max="3602" width="12.1796875" style="3" bestFit="1" customWidth="1"/>
    <col min="3603" max="3604" width="11.81640625" style="3" customWidth="1"/>
    <col min="3605" max="3844" width="9.1796875" style="3"/>
    <col min="3845" max="3845" width="13" style="3" customWidth="1"/>
    <col min="3846" max="3846" width="55.81640625" style="3" customWidth="1"/>
    <col min="3847" max="3849" width="14.54296875" style="3" customWidth="1"/>
    <col min="3850" max="3850" width="11.453125" style="3" customWidth="1"/>
    <col min="3851" max="3851" width="1.81640625" style="3" customWidth="1"/>
    <col min="3852" max="3855" width="8.1796875" style="3" customWidth="1"/>
    <col min="3856" max="3856" width="2.54296875" style="3" customWidth="1"/>
    <col min="3857" max="3857" width="13" style="3" customWidth="1"/>
    <col min="3858" max="3858" width="12.1796875" style="3" bestFit="1" customWidth="1"/>
    <col min="3859" max="3860" width="11.81640625" style="3" customWidth="1"/>
    <col min="3861" max="4100" width="9.1796875" style="3"/>
    <col min="4101" max="4101" width="13" style="3" customWidth="1"/>
    <col min="4102" max="4102" width="55.81640625" style="3" customWidth="1"/>
    <col min="4103" max="4105" width="14.54296875" style="3" customWidth="1"/>
    <col min="4106" max="4106" width="11.453125" style="3" customWidth="1"/>
    <col min="4107" max="4107" width="1.81640625" style="3" customWidth="1"/>
    <col min="4108" max="4111" width="8.1796875" style="3" customWidth="1"/>
    <col min="4112" max="4112" width="2.54296875" style="3" customWidth="1"/>
    <col min="4113" max="4113" width="13" style="3" customWidth="1"/>
    <col min="4114" max="4114" width="12.1796875" style="3" bestFit="1" customWidth="1"/>
    <col min="4115" max="4116" width="11.81640625" style="3" customWidth="1"/>
    <col min="4117" max="4356" width="9.1796875" style="3"/>
    <col min="4357" max="4357" width="13" style="3" customWidth="1"/>
    <col min="4358" max="4358" width="55.81640625" style="3" customWidth="1"/>
    <col min="4359" max="4361" width="14.54296875" style="3" customWidth="1"/>
    <col min="4362" max="4362" width="11.453125" style="3" customWidth="1"/>
    <col min="4363" max="4363" width="1.81640625" style="3" customWidth="1"/>
    <col min="4364" max="4367" width="8.1796875" style="3" customWidth="1"/>
    <col min="4368" max="4368" width="2.54296875" style="3" customWidth="1"/>
    <col min="4369" max="4369" width="13" style="3" customWidth="1"/>
    <col min="4370" max="4370" width="12.1796875" style="3" bestFit="1" customWidth="1"/>
    <col min="4371" max="4372" width="11.81640625" style="3" customWidth="1"/>
    <col min="4373" max="4612" width="9.1796875" style="3"/>
    <col min="4613" max="4613" width="13" style="3" customWidth="1"/>
    <col min="4614" max="4614" width="55.81640625" style="3" customWidth="1"/>
    <col min="4615" max="4617" width="14.54296875" style="3" customWidth="1"/>
    <col min="4618" max="4618" width="11.453125" style="3" customWidth="1"/>
    <col min="4619" max="4619" width="1.81640625" style="3" customWidth="1"/>
    <col min="4620" max="4623" width="8.1796875" style="3" customWidth="1"/>
    <col min="4624" max="4624" width="2.54296875" style="3" customWidth="1"/>
    <col min="4625" max="4625" width="13" style="3" customWidth="1"/>
    <col min="4626" max="4626" width="12.1796875" style="3" bestFit="1" customWidth="1"/>
    <col min="4627" max="4628" width="11.81640625" style="3" customWidth="1"/>
    <col min="4629" max="4868" width="9.1796875" style="3"/>
    <col min="4869" max="4869" width="13" style="3" customWidth="1"/>
    <col min="4870" max="4870" width="55.81640625" style="3" customWidth="1"/>
    <col min="4871" max="4873" width="14.54296875" style="3" customWidth="1"/>
    <col min="4874" max="4874" width="11.453125" style="3" customWidth="1"/>
    <col min="4875" max="4875" width="1.81640625" style="3" customWidth="1"/>
    <col min="4876" max="4879" width="8.1796875" style="3" customWidth="1"/>
    <col min="4880" max="4880" width="2.54296875" style="3" customWidth="1"/>
    <col min="4881" max="4881" width="13" style="3" customWidth="1"/>
    <col min="4882" max="4882" width="12.1796875" style="3" bestFit="1" customWidth="1"/>
    <col min="4883" max="4884" width="11.81640625" style="3" customWidth="1"/>
    <col min="4885" max="5124" width="9.1796875" style="3"/>
    <col min="5125" max="5125" width="13" style="3" customWidth="1"/>
    <col min="5126" max="5126" width="55.81640625" style="3" customWidth="1"/>
    <col min="5127" max="5129" width="14.54296875" style="3" customWidth="1"/>
    <col min="5130" max="5130" width="11.453125" style="3" customWidth="1"/>
    <col min="5131" max="5131" width="1.81640625" style="3" customWidth="1"/>
    <col min="5132" max="5135" width="8.1796875" style="3" customWidth="1"/>
    <col min="5136" max="5136" width="2.54296875" style="3" customWidth="1"/>
    <col min="5137" max="5137" width="13" style="3" customWidth="1"/>
    <col min="5138" max="5138" width="12.1796875" style="3" bestFit="1" customWidth="1"/>
    <col min="5139" max="5140" width="11.81640625" style="3" customWidth="1"/>
    <col min="5141" max="5380" width="9.1796875" style="3"/>
    <col min="5381" max="5381" width="13" style="3" customWidth="1"/>
    <col min="5382" max="5382" width="55.81640625" style="3" customWidth="1"/>
    <col min="5383" max="5385" width="14.54296875" style="3" customWidth="1"/>
    <col min="5386" max="5386" width="11.453125" style="3" customWidth="1"/>
    <col min="5387" max="5387" width="1.81640625" style="3" customWidth="1"/>
    <col min="5388" max="5391" width="8.1796875" style="3" customWidth="1"/>
    <col min="5392" max="5392" width="2.54296875" style="3" customWidth="1"/>
    <col min="5393" max="5393" width="13" style="3" customWidth="1"/>
    <col min="5394" max="5394" width="12.1796875" style="3" bestFit="1" customWidth="1"/>
    <col min="5395" max="5396" width="11.81640625" style="3" customWidth="1"/>
    <col min="5397" max="5636" width="9.1796875" style="3"/>
    <col min="5637" max="5637" width="13" style="3" customWidth="1"/>
    <col min="5638" max="5638" width="55.81640625" style="3" customWidth="1"/>
    <col min="5639" max="5641" width="14.54296875" style="3" customWidth="1"/>
    <col min="5642" max="5642" width="11.453125" style="3" customWidth="1"/>
    <col min="5643" max="5643" width="1.81640625" style="3" customWidth="1"/>
    <col min="5644" max="5647" width="8.1796875" style="3" customWidth="1"/>
    <col min="5648" max="5648" width="2.54296875" style="3" customWidth="1"/>
    <col min="5649" max="5649" width="13" style="3" customWidth="1"/>
    <col min="5650" max="5650" width="12.1796875" style="3" bestFit="1" customWidth="1"/>
    <col min="5651" max="5652" width="11.81640625" style="3" customWidth="1"/>
    <col min="5653" max="5892" width="9.1796875" style="3"/>
    <col min="5893" max="5893" width="13" style="3" customWidth="1"/>
    <col min="5894" max="5894" width="55.81640625" style="3" customWidth="1"/>
    <col min="5895" max="5897" width="14.54296875" style="3" customWidth="1"/>
    <col min="5898" max="5898" width="11.453125" style="3" customWidth="1"/>
    <col min="5899" max="5899" width="1.81640625" style="3" customWidth="1"/>
    <col min="5900" max="5903" width="8.1796875" style="3" customWidth="1"/>
    <col min="5904" max="5904" width="2.54296875" style="3" customWidth="1"/>
    <col min="5905" max="5905" width="13" style="3" customWidth="1"/>
    <col min="5906" max="5906" width="12.1796875" style="3" bestFit="1" customWidth="1"/>
    <col min="5907" max="5908" width="11.81640625" style="3" customWidth="1"/>
    <col min="5909" max="6148" width="9.1796875" style="3"/>
    <col min="6149" max="6149" width="13" style="3" customWidth="1"/>
    <col min="6150" max="6150" width="55.81640625" style="3" customWidth="1"/>
    <col min="6151" max="6153" width="14.54296875" style="3" customWidth="1"/>
    <col min="6154" max="6154" width="11.453125" style="3" customWidth="1"/>
    <col min="6155" max="6155" width="1.81640625" style="3" customWidth="1"/>
    <col min="6156" max="6159" width="8.1796875" style="3" customWidth="1"/>
    <col min="6160" max="6160" width="2.54296875" style="3" customWidth="1"/>
    <col min="6161" max="6161" width="13" style="3" customWidth="1"/>
    <col min="6162" max="6162" width="12.1796875" style="3" bestFit="1" customWidth="1"/>
    <col min="6163" max="6164" width="11.81640625" style="3" customWidth="1"/>
    <col min="6165" max="6404" width="9.1796875" style="3"/>
    <col min="6405" max="6405" width="13" style="3" customWidth="1"/>
    <col min="6406" max="6406" width="55.81640625" style="3" customWidth="1"/>
    <col min="6407" max="6409" width="14.54296875" style="3" customWidth="1"/>
    <col min="6410" max="6410" width="11.453125" style="3" customWidth="1"/>
    <col min="6411" max="6411" width="1.81640625" style="3" customWidth="1"/>
    <col min="6412" max="6415" width="8.1796875" style="3" customWidth="1"/>
    <col min="6416" max="6416" width="2.54296875" style="3" customWidth="1"/>
    <col min="6417" max="6417" width="13" style="3" customWidth="1"/>
    <col min="6418" max="6418" width="12.1796875" style="3" bestFit="1" customWidth="1"/>
    <col min="6419" max="6420" width="11.81640625" style="3" customWidth="1"/>
    <col min="6421" max="6660" width="9.1796875" style="3"/>
    <col min="6661" max="6661" width="13" style="3" customWidth="1"/>
    <col min="6662" max="6662" width="55.81640625" style="3" customWidth="1"/>
    <col min="6663" max="6665" width="14.54296875" style="3" customWidth="1"/>
    <col min="6666" max="6666" width="11.453125" style="3" customWidth="1"/>
    <col min="6667" max="6667" width="1.81640625" style="3" customWidth="1"/>
    <col min="6668" max="6671" width="8.1796875" style="3" customWidth="1"/>
    <col min="6672" max="6672" width="2.54296875" style="3" customWidth="1"/>
    <col min="6673" max="6673" width="13" style="3" customWidth="1"/>
    <col min="6674" max="6674" width="12.1796875" style="3" bestFit="1" customWidth="1"/>
    <col min="6675" max="6676" width="11.81640625" style="3" customWidth="1"/>
    <col min="6677" max="6916" width="9.1796875" style="3"/>
    <col min="6917" max="6917" width="13" style="3" customWidth="1"/>
    <col min="6918" max="6918" width="55.81640625" style="3" customWidth="1"/>
    <col min="6919" max="6921" width="14.54296875" style="3" customWidth="1"/>
    <col min="6922" max="6922" width="11.453125" style="3" customWidth="1"/>
    <col min="6923" max="6923" width="1.81640625" style="3" customWidth="1"/>
    <col min="6924" max="6927" width="8.1796875" style="3" customWidth="1"/>
    <col min="6928" max="6928" width="2.54296875" style="3" customWidth="1"/>
    <col min="6929" max="6929" width="13" style="3" customWidth="1"/>
    <col min="6930" max="6930" width="12.1796875" style="3" bestFit="1" customWidth="1"/>
    <col min="6931" max="6932" width="11.81640625" style="3" customWidth="1"/>
    <col min="6933" max="7172" width="9.1796875" style="3"/>
    <col min="7173" max="7173" width="13" style="3" customWidth="1"/>
    <col min="7174" max="7174" width="55.81640625" style="3" customWidth="1"/>
    <col min="7175" max="7177" width="14.54296875" style="3" customWidth="1"/>
    <col min="7178" max="7178" width="11.453125" style="3" customWidth="1"/>
    <col min="7179" max="7179" width="1.81640625" style="3" customWidth="1"/>
    <col min="7180" max="7183" width="8.1796875" style="3" customWidth="1"/>
    <col min="7184" max="7184" width="2.54296875" style="3" customWidth="1"/>
    <col min="7185" max="7185" width="13" style="3" customWidth="1"/>
    <col min="7186" max="7186" width="12.1796875" style="3" bestFit="1" customWidth="1"/>
    <col min="7187" max="7188" width="11.81640625" style="3" customWidth="1"/>
    <col min="7189" max="7428" width="9.1796875" style="3"/>
    <col min="7429" max="7429" width="13" style="3" customWidth="1"/>
    <col min="7430" max="7430" width="55.81640625" style="3" customWidth="1"/>
    <col min="7431" max="7433" width="14.54296875" style="3" customWidth="1"/>
    <col min="7434" max="7434" width="11.453125" style="3" customWidth="1"/>
    <col min="7435" max="7435" width="1.81640625" style="3" customWidth="1"/>
    <col min="7436" max="7439" width="8.1796875" style="3" customWidth="1"/>
    <col min="7440" max="7440" width="2.54296875" style="3" customWidth="1"/>
    <col min="7441" max="7441" width="13" style="3" customWidth="1"/>
    <col min="7442" max="7442" width="12.1796875" style="3" bestFit="1" customWidth="1"/>
    <col min="7443" max="7444" width="11.81640625" style="3" customWidth="1"/>
    <col min="7445" max="7684" width="9.1796875" style="3"/>
    <col min="7685" max="7685" width="13" style="3" customWidth="1"/>
    <col min="7686" max="7686" width="55.81640625" style="3" customWidth="1"/>
    <col min="7687" max="7689" width="14.54296875" style="3" customWidth="1"/>
    <col min="7690" max="7690" width="11.453125" style="3" customWidth="1"/>
    <col min="7691" max="7691" width="1.81640625" style="3" customWidth="1"/>
    <col min="7692" max="7695" width="8.1796875" style="3" customWidth="1"/>
    <col min="7696" max="7696" width="2.54296875" style="3" customWidth="1"/>
    <col min="7697" max="7697" width="13" style="3" customWidth="1"/>
    <col min="7698" max="7698" width="12.1796875" style="3" bestFit="1" customWidth="1"/>
    <col min="7699" max="7700" width="11.81640625" style="3" customWidth="1"/>
    <col min="7701" max="7940" width="9.1796875" style="3"/>
    <col min="7941" max="7941" width="13" style="3" customWidth="1"/>
    <col min="7942" max="7942" width="55.81640625" style="3" customWidth="1"/>
    <col min="7943" max="7945" width="14.54296875" style="3" customWidth="1"/>
    <col min="7946" max="7946" width="11.453125" style="3" customWidth="1"/>
    <col min="7947" max="7947" width="1.81640625" style="3" customWidth="1"/>
    <col min="7948" max="7951" width="8.1796875" style="3" customWidth="1"/>
    <col min="7952" max="7952" width="2.54296875" style="3" customWidth="1"/>
    <col min="7953" max="7953" width="13" style="3" customWidth="1"/>
    <col min="7954" max="7954" width="12.1796875" style="3" bestFit="1" customWidth="1"/>
    <col min="7955" max="7956" width="11.81640625" style="3" customWidth="1"/>
    <col min="7957" max="8196" width="9.1796875" style="3"/>
    <col min="8197" max="8197" width="13" style="3" customWidth="1"/>
    <col min="8198" max="8198" width="55.81640625" style="3" customWidth="1"/>
    <col min="8199" max="8201" width="14.54296875" style="3" customWidth="1"/>
    <col min="8202" max="8202" width="11.453125" style="3" customWidth="1"/>
    <col min="8203" max="8203" width="1.81640625" style="3" customWidth="1"/>
    <col min="8204" max="8207" width="8.1796875" style="3" customWidth="1"/>
    <col min="8208" max="8208" width="2.54296875" style="3" customWidth="1"/>
    <col min="8209" max="8209" width="13" style="3" customWidth="1"/>
    <col min="8210" max="8210" width="12.1796875" style="3" bestFit="1" customWidth="1"/>
    <col min="8211" max="8212" width="11.81640625" style="3" customWidth="1"/>
    <col min="8213" max="8452" width="9.1796875" style="3"/>
    <col min="8453" max="8453" width="13" style="3" customWidth="1"/>
    <col min="8454" max="8454" width="55.81640625" style="3" customWidth="1"/>
    <col min="8455" max="8457" width="14.54296875" style="3" customWidth="1"/>
    <col min="8458" max="8458" width="11.453125" style="3" customWidth="1"/>
    <col min="8459" max="8459" width="1.81640625" style="3" customWidth="1"/>
    <col min="8460" max="8463" width="8.1796875" style="3" customWidth="1"/>
    <col min="8464" max="8464" width="2.54296875" style="3" customWidth="1"/>
    <col min="8465" max="8465" width="13" style="3" customWidth="1"/>
    <col min="8466" max="8466" width="12.1796875" style="3" bestFit="1" customWidth="1"/>
    <col min="8467" max="8468" width="11.81640625" style="3" customWidth="1"/>
    <col min="8469" max="8708" width="9.1796875" style="3"/>
    <col min="8709" max="8709" width="13" style="3" customWidth="1"/>
    <col min="8710" max="8710" width="55.81640625" style="3" customWidth="1"/>
    <col min="8711" max="8713" width="14.54296875" style="3" customWidth="1"/>
    <col min="8714" max="8714" width="11.453125" style="3" customWidth="1"/>
    <col min="8715" max="8715" width="1.81640625" style="3" customWidth="1"/>
    <col min="8716" max="8719" width="8.1796875" style="3" customWidth="1"/>
    <col min="8720" max="8720" width="2.54296875" style="3" customWidth="1"/>
    <col min="8721" max="8721" width="13" style="3" customWidth="1"/>
    <col min="8722" max="8722" width="12.1796875" style="3" bestFit="1" customWidth="1"/>
    <col min="8723" max="8724" width="11.81640625" style="3" customWidth="1"/>
    <col min="8725" max="8964" width="9.1796875" style="3"/>
    <col min="8965" max="8965" width="13" style="3" customWidth="1"/>
    <col min="8966" max="8966" width="55.81640625" style="3" customWidth="1"/>
    <col min="8967" max="8969" width="14.54296875" style="3" customWidth="1"/>
    <col min="8970" max="8970" width="11.453125" style="3" customWidth="1"/>
    <col min="8971" max="8971" width="1.81640625" style="3" customWidth="1"/>
    <col min="8972" max="8975" width="8.1796875" style="3" customWidth="1"/>
    <col min="8976" max="8976" width="2.54296875" style="3" customWidth="1"/>
    <col min="8977" max="8977" width="13" style="3" customWidth="1"/>
    <col min="8978" max="8978" width="12.1796875" style="3" bestFit="1" customWidth="1"/>
    <col min="8979" max="8980" width="11.81640625" style="3" customWidth="1"/>
    <col min="8981" max="9220" width="9.1796875" style="3"/>
    <col min="9221" max="9221" width="13" style="3" customWidth="1"/>
    <col min="9222" max="9222" width="55.81640625" style="3" customWidth="1"/>
    <col min="9223" max="9225" width="14.54296875" style="3" customWidth="1"/>
    <col min="9226" max="9226" width="11.453125" style="3" customWidth="1"/>
    <col min="9227" max="9227" width="1.81640625" style="3" customWidth="1"/>
    <col min="9228" max="9231" width="8.1796875" style="3" customWidth="1"/>
    <col min="9232" max="9232" width="2.54296875" style="3" customWidth="1"/>
    <col min="9233" max="9233" width="13" style="3" customWidth="1"/>
    <col min="9234" max="9234" width="12.1796875" style="3" bestFit="1" customWidth="1"/>
    <col min="9235" max="9236" width="11.81640625" style="3" customWidth="1"/>
    <col min="9237" max="9476" width="9.1796875" style="3"/>
    <col min="9477" max="9477" width="13" style="3" customWidth="1"/>
    <col min="9478" max="9478" width="55.81640625" style="3" customWidth="1"/>
    <col min="9479" max="9481" width="14.54296875" style="3" customWidth="1"/>
    <col min="9482" max="9482" width="11.453125" style="3" customWidth="1"/>
    <col min="9483" max="9483" width="1.81640625" style="3" customWidth="1"/>
    <col min="9484" max="9487" width="8.1796875" style="3" customWidth="1"/>
    <col min="9488" max="9488" width="2.54296875" style="3" customWidth="1"/>
    <col min="9489" max="9489" width="13" style="3" customWidth="1"/>
    <col min="9490" max="9490" width="12.1796875" style="3" bestFit="1" customWidth="1"/>
    <col min="9491" max="9492" width="11.81640625" style="3" customWidth="1"/>
    <col min="9493" max="9732" width="9.1796875" style="3"/>
    <col min="9733" max="9733" width="13" style="3" customWidth="1"/>
    <col min="9734" max="9734" width="55.81640625" style="3" customWidth="1"/>
    <col min="9735" max="9737" width="14.54296875" style="3" customWidth="1"/>
    <col min="9738" max="9738" width="11.453125" style="3" customWidth="1"/>
    <col min="9739" max="9739" width="1.81640625" style="3" customWidth="1"/>
    <col min="9740" max="9743" width="8.1796875" style="3" customWidth="1"/>
    <col min="9744" max="9744" width="2.54296875" style="3" customWidth="1"/>
    <col min="9745" max="9745" width="13" style="3" customWidth="1"/>
    <col min="9746" max="9746" width="12.1796875" style="3" bestFit="1" customWidth="1"/>
    <col min="9747" max="9748" width="11.81640625" style="3" customWidth="1"/>
    <col min="9749" max="9988" width="9.1796875" style="3"/>
    <col min="9989" max="9989" width="13" style="3" customWidth="1"/>
    <col min="9990" max="9990" width="55.81640625" style="3" customWidth="1"/>
    <col min="9991" max="9993" width="14.54296875" style="3" customWidth="1"/>
    <col min="9994" max="9994" width="11.453125" style="3" customWidth="1"/>
    <col min="9995" max="9995" width="1.81640625" style="3" customWidth="1"/>
    <col min="9996" max="9999" width="8.1796875" style="3" customWidth="1"/>
    <col min="10000" max="10000" width="2.54296875" style="3" customWidth="1"/>
    <col min="10001" max="10001" width="13" style="3" customWidth="1"/>
    <col min="10002" max="10002" width="12.1796875" style="3" bestFit="1" customWidth="1"/>
    <col min="10003" max="10004" width="11.81640625" style="3" customWidth="1"/>
    <col min="10005" max="10244" width="9.1796875" style="3"/>
    <col min="10245" max="10245" width="13" style="3" customWidth="1"/>
    <col min="10246" max="10246" width="55.81640625" style="3" customWidth="1"/>
    <col min="10247" max="10249" width="14.54296875" style="3" customWidth="1"/>
    <col min="10250" max="10250" width="11.453125" style="3" customWidth="1"/>
    <col min="10251" max="10251" width="1.81640625" style="3" customWidth="1"/>
    <col min="10252" max="10255" width="8.1796875" style="3" customWidth="1"/>
    <col min="10256" max="10256" width="2.54296875" style="3" customWidth="1"/>
    <col min="10257" max="10257" width="13" style="3" customWidth="1"/>
    <col min="10258" max="10258" width="12.1796875" style="3" bestFit="1" customWidth="1"/>
    <col min="10259" max="10260" width="11.81640625" style="3" customWidth="1"/>
    <col min="10261" max="10500" width="9.1796875" style="3"/>
    <col min="10501" max="10501" width="13" style="3" customWidth="1"/>
    <col min="10502" max="10502" width="55.81640625" style="3" customWidth="1"/>
    <col min="10503" max="10505" width="14.54296875" style="3" customWidth="1"/>
    <col min="10506" max="10506" width="11.453125" style="3" customWidth="1"/>
    <col min="10507" max="10507" width="1.81640625" style="3" customWidth="1"/>
    <col min="10508" max="10511" width="8.1796875" style="3" customWidth="1"/>
    <col min="10512" max="10512" width="2.54296875" style="3" customWidth="1"/>
    <col min="10513" max="10513" width="13" style="3" customWidth="1"/>
    <col min="10514" max="10514" width="12.1796875" style="3" bestFit="1" customWidth="1"/>
    <col min="10515" max="10516" width="11.81640625" style="3" customWidth="1"/>
    <col min="10517" max="10756" width="9.1796875" style="3"/>
    <col min="10757" max="10757" width="13" style="3" customWidth="1"/>
    <col min="10758" max="10758" width="55.81640625" style="3" customWidth="1"/>
    <col min="10759" max="10761" width="14.54296875" style="3" customWidth="1"/>
    <col min="10762" max="10762" width="11.453125" style="3" customWidth="1"/>
    <col min="10763" max="10763" width="1.81640625" style="3" customWidth="1"/>
    <col min="10764" max="10767" width="8.1796875" style="3" customWidth="1"/>
    <col min="10768" max="10768" width="2.54296875" style="3" customWidth="1"/>
    <col min="10769" max="10769" width="13" style="3" customWidth="1"/>
    <col min="10770" max="10770" width="12.1796875" style="3" bestFit="1" customWidth="1"/>
    <col min="10771" max="10772" width="11.81640625" style="3" customWidth="1"/>
    <col min="10773" max="11012" width="9.1796875" style="3"/>
    <col min="11013" max="11013" width="13" style="3" customWidth="1"/>
    <col min="11014" max="11014" width="55.81640625" style="3" customWidth="1"/>
    <col min="11015" max="11017" width="14.54296875" style="3" customWidth="1"/>
    <col min="11018" max="11018" width="11.453125" style="3" customWidth="1"/>
    <col min="11019" max="11019" width="1.81640625" style="3" customWidth="1"/>
    <col min="11020" max="11023" width="8.1796875" style="3" customWidth="1"/>
    <col min="11024" max="11024" width="2.54296875" style="3" customWidth="1"/>
    <col min="11025" max="11025" width="13" style="3" customWidth="1"/>
    <col min="11026" max="11026" width="12.1796875" style="3" bestFit="1" customWidth="1"/>
    <col min="11027" max="11028" width="11.81640625" style="3" customWidth="1"/>
    <col min="11029" max="11268" width="9.1796875" style="3"/>
    <col min="11269" max="11269" width="13" style="3" customWidth="1"/>
    <col min="11270" max="11270" width="55.81640625" style="3" customWidth="1"/>
    <col min="11271" max="11273" width="14.54296875" style="3" customWidth="1"/>
    <col min="11274" max="11274" width="11.453125" style="3" customWidth="1"/>
    <col min="11275" max="11275" width="1.81640625" style="3" customWidth="1"/>
    <col min="11276" max="11279" width="8.1796875" style="3" customWidth="1"/>
    <col min="11280" max="11280" width="2.54296875" style="3" customWidth="1"/>
    <col min="11281" max="11281" width="13" style="3" customWidth="1"/>
    <col min="11282" max="11282" width="12.1796875" style="3" bestFit="1" customWidth="1"/>
    <col min="11283" max="11284" width="11.81640625" style="3" customWidth="1"/>
    <col min="11285" max="11524" width="9.1796875" style="3"/>
    <col min="11525" max="11525" width="13" style="3" customWidth="1"/>
    <col min="11526" max="11526" width="55.81640625" style="3" customWidth="1"/>
    <col min="11527" max="11529" width="14.54296875" style="3" customWidth="1"/>
    <col min="11530" max="11530" width="11.453125" style="3" customWidth="1"/>
    <col min="11531" max="11531" width="1.81640625" style="3" customWidth="1"/>
    <col min="11532" max="11535" width="8.1796875" style="3" customWidth="1"/>
    <col min="11536" max="11536" width="2.54296875" style="3" customWidth="1"/>
    <col min="11537" max="11537" width="13" style="3" customWidth="1"/>
    <col min="11538" max="11538" width="12.1796875" style="3" bestFit="1" customWidth="1"/>
    <col min="11539" max="11540" width="11.81640625" style="3" customWidth="1"/>
    <col min="11541" max="11780" width="9.1796875" style="3"/>
    <col min="11781" max="11781" width="13" style="3" customWidth="1"/>
    <col min="11782" max="11782" width="55.81640625" style="3" customWidth="1"/>
    <col min="11783" max="11785" width="14.54296875" style="3" customWidth="1"/>
    <col min="11786" max="11786" width="11.453125" style="3" customWidth="1"/>
    <col min="11787" max="11787" width="1.81640625" style="3" customWidth="1"/>
    <col min="11788" max="11791" width="8.1796875" style="3" customWidth="1"/>
    <col min="11792" max="11792" width="2.54296875" style="3" customWidth="1"/>
    <col min="11793" max="11793" width="13" style="3" customWidth="1"/>
    <col min="11794" max="11794" width="12.1796875" style="3" bestFit="1" customWidth="1"/>
    <col min="11795" max="11796" width="11.81640625" style="3" customWidth="1"/>
    <col min="11797" max="12036" width="9.1796875" style="3"/>
    <col min="12037" max="12037" width="13" style="3" customWidth="1"/>
    <col min="12038" max="12038" width="55.81640625" style="3" customWidth="1"/>
    <col min="12039" max="12041" width="14.54296875" style="3" customWidth="1"/>
    <col min="12042" max="12042" width="11.453125" style="3" customWidth="1"/>
    <col min="12043" max="12043" width="1.81640625" style="3" customWidth="1"/>
    <col min="12044" max="12047" width="8.1796875" style="3" customWidth="1"/>
    <col min="12048" max="12048" width="2.54296875" style="3" customWidth="1"/>
    <col min="12049" max="12049" width="13" style="3" customWidth="1"/>
    <col min="12050" max="12050" width="12.1796875" style="3" bestFit="1" customWidth="1"/>
    <col min="12051" max="12052" width="11.81640625" style="3" customWidth="1"/>
    <col min="12053" max="12292" width="9.1796875" style="3"/>
    <col min="12293" max="12293" width="13" style="3" customWidth="1"/>
    <col min="12294" max="12294" width="55.81640625" style="3" customWidth="1"/>
    <col min="12295" max="12297" width="14.54296875" style="3" customWidth="1"/>
    <col min="12298" max="12298" width="11.453125" style="3" customWidth="1"/>
    <col min="12299" max="12299" width="1.81640625" style="3" customWidth="1"/>
    <col min="12300" max="12303" width="8.1796875" style="3" customWidth="1"/>
    <col min="12304" max="12304" width="2.54296875" style="3" customWidth="1"/>
    <col min="12305" max="12305" width="13" style="3" customWidth="1"/>
    <col min="12306" max="12306" width="12.1796875" style="3" bestFit="1" customWidth="1"/>
    <col min="12307" max="12308" width="11.81640625" style="3" customWidth="1"/>
    <col min="12309" max="12548" width="9.1796875" style="3"/>
    <col min="12549" max="12549" width="13" style="3" customWidth="1"/>
    <col min="12550" max="12550" width="55.81640625" style="3" customWidth="1"/>
    <col min="12551" max="12553" width="14.54296875" style="3" customWidth="1"/>
    <col min="12554" max="12554" width="11.453125" style="3" customWidth="1"/>
    <col min="12555" max="12555" width="1.81640625" style="3" customWidth="1"/>
    <col min="12556" max="12559" width="8.1796875" style="3" customWidth="1"/>
    <col min="12560" max="12560" width="2.54296875" style="3" customWidth="1"/>
    <col min="12561" max="12561" width="13" style="3" customWidth="1"/>
    <col min="12562" max="12562" width="12.1796875" style="3" bestFit="1" customWidth="1"/>
    <col min="12563" max="12564" width="11.81640625" style="3" customWidth="1"/>
    <col min="12565" max="12804" width="9.1796875" style="3"/>
    <col min="12805" max="12805" width="13" style="3" customWidth="1"/>
    <col min="12806" max="12806" width="55.81640625" style="3" customWidth="1"/>
    <col min="12807" max="12809" width="14.54296875" style="3" customWidth="1"/>
    <col min="12810" max="12810" width="11.453125" style="3" customWidth="1"/>
    <col min="12811" max="12811" width="1.81640625" style="3" customWidth="1"/>
    <col min="12812" max="12815" width="8.1796875" style="3" customWidth="1"/>
    <col min="12816" max="12816" width="2.54296875" style="3" customWidth="1"/>
    <col min="12817" max="12817" width="13" style="3" customWidth="1"/>
    <col min="12818" max="12818" width="12.1796875" style="3" bestFit="1" customWidth="1"/>
    <col min="12819" max="12820" width="11.81640625" style="3" customWidth="1"/>
    <col min="12821" max="13060" width="9.1796875" style="3"/>
    <col min="13061" max="13061" width="13" style="3" customWidth="1"/>
    <col min="13062" max="13062" width="55.81640625" style="3" customWidth="1"/>
    <col min="13063" max="13065" width="14.54296875" style="3" customWidth="1"/>
    <col min="13066" max="13066" width="11.453125" style="3" customWidth="1"/>
    <col min="13067" max="13067" width="1.81640625" style="3" customWidth="1"/>
    <col min="13068" max="13071" width="8.1796875" style="3" customWidth="1"/>
    <col min="13072" max="13072" width="2.54296875" style="3" customWidth="1"/>
    <col min="13073" max="13073" width="13" style="3" customWidth="1"/>
    <col min="13074" max="13074" width="12.1796875" style="3" bestFit="1" customWidth="1"/>
    <col min="13075" max="13076" width="11.81640625" style="3" customWidth="1"/>
    <col min="13077" max="13316" width="9.1796875" style="3"/>
    <col min="13317" max="13317" width="13" style="3" customWidth="1"/>
    <col min="13318" max="13318" width="55.81640625" style="3" customWidth="1"/>
    <col min="13319" max="13321" width="14.54296875" style="3" customWidth="1"/>
    <col min="13322" max="13322" width="11.453125" style="3" customWidth="1"/>
    <col min="13323" max="13323" width="1.81640625" style="3" customWidth="1"/>
    <col min="13324" max="13327" width="8.1796875" style="3" customWidth="1"/>
    <col min="13328" max="13328" width="2.54296875" style="3" customWidth="1"/>
    <col min="13329" max="13329" width="13" style="3" customWidth="1"/>
    <col min="13330" max="13330" width="12.1796875" style="3" bestFit="1" customWidth="1"/>
    <col min="13331" max="13332" width="11.81640625" style="3" customWidth="1"/>
    <col min="13333" max="13572" width="9.1796875" style="3"/>
    <col min="13573" max="13573" width="13" style="3" customWidth="1"/>
    <col min="13574" max="13574" width="55.81640625" style="3" customWidth="1"/>
    <col min="13575" max="13577" width="14.54296875" style="3" customWidth="1"/>
    <col min="13578" max="13578" width="11.453125" style="3" customWidth="1"/>
    <col min="13579" max="13579" width="1.81640625" style="3" customWidth="1"/>
    <col min="13580" max="13583" width="8.1796875" style="3" customWidth="1"/>
    <col min="13584" max="13584" width="2.54296875" style="3" customWidth="1"/>
    <col min="13585" max="13585" width="13" style="3" customWidth="1"/>
    <col min="13586" max="13586" width="12.1796875" style="3" bestFit="1" customWidth="1"/>
    <col min="13587" max="13588" width="11.81640625" style="3" customWidth="1"/>
    <col min="13589" max="13828" width="9.1796875" style="3"/>
    <col min="13829" max="13829" width="13" style="3" customWidth="1"/>
    <col min="13830" max="13830" width="55.81640625" style="3" customWidth="1"/>
    <col min="13831" max="13833" width="14.54296875" style="3" customWidth="1"/>
    <col min="13834" max="13834" width="11.453125" style="3" customWidth="1"/>
    <col min="13835" max="13835" width="1.81640625" style="3" customWidth="1"/>
    <col min="13836" max="13839" width="8.1796875" style="3" customWidth="1"/>
    <col min="13840" max="13840" width="2.54296875" style="3" customWidth="1"/>
    <col min="13841" max="13841" width="13" style="3" customWidth="1"/>
    <col min="13842" max="13842" width="12.1796875" style="3" bestFit="1" customWidth="1"/>
    <col min="13843" max="13844" width="11.81640625" style="3" customWidth="1"/>
    <col min="13845" max="14084" width="9.1796875" style="3"/>
    <col min="14085" max="14085" width="13" style="3" customWidth="1"/>
    <col min="14086" max="14086" width="55.81640625" style="3" customWidth="1"/>
    <col min="14087" max="14089" width="14.54296875" style="3" customWidth="1"/>
    <col min="14090" max="14090" width="11.453125" style="3" customWidth="1"/>
    <col min="14091" max="14091" width="1.81640625" style="3" customWidth="1"/>
    <col min="14092" max="14095" width="8.1796875" style="3" customWidth="1"/>
    <col min="14096" max="14096" width="2.54296875" style="3" customWidth="1"/>
    <col min="14097" max="14097" width="13" style="3" customWidth="1"/>
    <col min="14098" max="14098" width="12.1796875" style="3" bestFit="1" customWidth="1"/>
    <col min="14099" max="14100" width="11.81640625" style="3" customWidth="1"/>
    <col min="14101" max="14340" width="9.1796875" style="3"/>
    <col min="14341" max="14341" width="13" style="3" customWidth="1"/>
    <col min="14342" max="14342" width="55.81640625" style="3" customWidth="1"/>
    <col min="14343" max="14345" width="14.54296875" style="3" customWidth="1"/>
    <col min="14346" max="14346" width="11.453125" style="3" customWidth="1"/>
    <col min="14347" max="14347" width="1.81640625" style="3" customWidth="1"/>
    <col min="14348" max="14351" width="8.1796875" style="3" customWidth="1"/>
    <col min="14352" max="14352" width="2.54296875" style="3" customWidth="1"/>
    <col min="14353" max="14353" width="13" style="3" customWidth="1"/>
    <col min="14354" max="14354" width="12.1796875" style="3" bestFit="1" customWidth="1"/>
    <col min="14355" max="14356" width="11.81640625" style="3" customWidth="1"/>
    <col min="14357" max="14596" width="9.1796875" style="3"/>
    <col min="14597" max="14597" width="13" style="3" customWidth="1"/>
    <col min="14598" max="14598" width="55.81640625" style="3" customWidth="1"/>
    <col min="14599" max="14601" width="14.54296875" style="3" customWidth="1"/>
    <col min="14602" max="14602" width="11.453125" style="3" customWidth="1"/>
    <col min="14603" max="14603" width="1.81640625" style="3" customWidth="1"/>
    <col min="14604" max="14607" width="8.1796875" style="3" customWidth="1"/>
    <col min="14608" max="14608" width="2.54296875" style="3" customWidth="1"/>
    <col min="14609" max="14609" width="13" style="3" customWidth="1"/>
    <col min="14610" max="14610" width="12.1796875" style="3" bestFit="1" customWidth="1"/>
    <col min="14611" max="14612" width="11.81640625" style="3" customWidth="1"/>
    <col min="14613" max="14852" width="9.1796875" style="3"/>
    <col min="14853" max="14853" width="13" style="3" customWidth="1"/>
    <col min="14854" max="14854" width="55.81640625" style="3" customWidth="1"/>
    <col min="14855" max="14857" width="14.54296875" style="3" customWidth="1"/>
    <col min="14858" max="14858" width="11.453125" style="3" customWidth="1"/>
    <col min="14859" max="14859" width="1.81640625" style="3" customWidth="1"/>
    <col min="14860" max="14863" width="8.1796875" style="3" customWidth="1"/>
    <col min="14864" max="14864" width="2.54296875" style="3" customWidth="1"/>
    <col min="14865" max="14865" width="13" style="3" customWidth="1"/>
    <col min="14866" max="14866" width="12.1796875" style="3" bestFit="1" customWidth="1"/>
    <col min="14867" max="14868" width="11.81640625" style="3" customWidth="1"/>
    <col min="14869" max="15108" width="9.1796875" style="3"/>
    <col min="15109" max="15109" width="13" style="3" customWidth="1"/>
    <col min="15110" max="15110" width="55.81640625" style="3" customWidth="1"/>
    <col min="15111" max="15113" width="14.54296875" style="3" customWidth="1"/>
    <col min="15114" max="15114" width="11.453125" style="3" customWidth="1"/>
    <col min="15115" max="15115" width="1.81640625" style="3" customWidth="1"/>
    <col min="15116" max="15119" width="8.1796875" style="3" customWidth="1"/>
    <col min="15120" max="15120" width="2.54296875" style="3" customWidth="1"/>
    <col min="15121" max="15121" width="13" style="3" customWidth="1"/>
    <col min="15122" max="15122" width="12.1796875" style="3" bestFit="1" customWidth="1"/>
    <col min="15123" max="15124" width="11.81640625" style="3" customWidth="1"/>
    <col min="15125" max="15364" width="9.1796875" style="3"/>
    <col min="15365" max="15365" width="13" style="3" customWidth="1"/>
    <col min="15366" max="15366" width="55.81640625" style="3" customWidth="1"/>
    <col min="15367" max="15369" width="14.54296875" style="3" customWidth="1"/>
    <col min="15370" max="15370" width="11.453125" style="3" customWidth="1"/>
    <col min="15371" max="15371" width="1.81640625" style="3" customWidth="1"/>
    <col min="15372" max="15375" width="8.1796875" style="3" customWidth="1"/>
    <col min="15376" max="15376" width="2.54296875" style="3" customWidth="1"/>
    <col min="15377" max="15377" width="13" style="3" customWidth="1"/>
    <col min="15378" max="15378" width="12.1796875" style="3" bestFit="1" customWidth="1"/>
    <col min="15379" max="15380" width="11.81640625" style="3" customWidth="1"/>
    <col min="15381" max="15620" width="9.1796875" style="3"/>
    <col min="15621" max="15621" width="13" style="3" customWidth="1"/>
    <col min="15622" max="15622" width="55.81640625" style="3" customWidth="1"/>
    <col min="15623" max="15625" width="14.54296875" style="3" customWidth="1"/>
    <col min="15626" max="15626" width="11.453125" style="3" customWidth="1"/>
    <col min="15627" max="15627" width="1.81640625" style="3" customWidth="1"/>
    <col min="15628" max="15631" width="8.1796875" style="3" customWidth="1"/>
    <col min="15632" max="15632" width="2.54296875" style="3" customWidth="1"/>
    <col min="15633" max="15633" width="13" style="3" customWidth="1"/>
    <col min="15634" max="15634" width="12.1796875" style="3" bestFit="1" customWidth="1"/>
    <col min="15635" max="15636" width="11.81640625" style="3" customWidth="1"/>
    <col min="15637" max="15876" width="9.1796875" style="3"/>
    <col min="15877" max="15877" width="13" style="3" customWidth="1"/>
    <col min="15878" max="15878" width="55.81640625" style="3" customWidth="1"/>
    <col min="15879" max="15881" width="14.54296875" style="3" customWidth="1"/>
    <col min="15882" max="15882" width="11.453125" style="3" customWidth="1"/>
    <col min="15883" max="15883" width="1.81640625" style="3" customWidth="1"/>
    <col min="15884" max="15887" width="8.1796875" style="3" customWidth="1"/>
    <col min="15888" max="15888" width="2.54296875" style="3" customWidth="1"/>
    <col min="15889" max="15889" width="13" style="3" customWidth="1"/>
    <col min="15890" max="15890" width="12.1796875" style="3" bestFit="1" customWidth="1"/>
    <col min="15891" max="15892" width="11.81640625" style="3" customWidth="1"/>
    <col min="15893" max="16132" width="9.1796875" style="3"/>
    <col min="16133" max="16133" width="13" style="3" customWidth="1"/>
    <col min="16134" max="16134" width="55.81640625" style="3" customWidth="1"/>
    <col min="16135" max="16137" width="14.54296875" style="3" customWidth="1"/>
    <col min="16138" max="16138" width="11.453125" style="3" customWidth="1"/>
    <col min="16139" max="16139" width="1.81640625" style="3" customWidth="1"/>
    <col min="16140" max="16143" width="8.1796875" style="3" customWidth="1"/>
    <col min="16144" max="16144" width="2.54296875" style="3" customWidth="1"/>
    <col min="16145" max="16145" width="13" style="3" customWidth="1"/>
    <col min="16146" max="16146" width="12.1796875" style="3" bestFit="1" customWidth="1"/>
    <col min="16147" max="16148" width="11.81640625" style="3" customWidth="1"/>
    <col min="16149" max="16384" width="9.1796875" style="3"/>
  </cols>
  <sheetData>
    <row r="1" spans="1:23" x14ac:dyDescent="0.25">
      <c r="A1" s="16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1"/>
      <c r="S1" s="1"/>
      <c r="T1" s="1"/>
    </row>
    <row r="2" spans="1:23" x14ac:dyDescent="0.25">
      <c r="A2" s="18"/>
      <c r="B2" s="19"/>
    </row>
    <row r="3" spans="1:23" ht="13" x14ac:dyDescent="0.3">
      <c r="A3" s="18"/>
      <c r="B3" s="19"/>
      <c r="C3" s="5"/>
      <c r="D3" s="5"/>
      <c r="E3" s="5"/>
      <c r="F3" s="5"/>
      <c r="G3" s="5"/>
      <c r="H3" s="5"/>
      <c r="I3" s="5"/>
      <c r="J3" s="5"/>
      <c r="K3" s="5"/>
    </row>
    <row r="4" spans="1:23" x14ac:dyDescent="0.25">
      <c r="A4" s="18"/>
      <c r="B4" s="19"/>
    </row>
    <row r="5" spans="1:23" x14ac:dyDescent="0.25">
      <c r="A5" s="18"/>
      <c r="B5" s="19"/>
    </row>
    <row r="6" spans="1:23" ht="14.5" x14ac:dyDescent="0.35">
      <c r="A6" s="20" t="s">
        <v>0</v>
      </c>
      <c r="B6" t="s">
        <v>98</v>
      </c>
    </row>
    <row r="7" spans="1:23" ht="13.5" thickBot="1" x14ac:dyDescent="0.35">
      <c r="A7" s="20" t="s">
        <v>1</v>
      </c>
      <c r="B7" s="21" t="s">
        <v>99</v>
      </c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ht="28.5" customHeight="1" thickBot="1" x14ac:dyDescent="0.3">
      <c r="A8" s="20" t="s">
        <v>2</v>
      </c>
      <c r="B8" s="21" t="s">
        <v>100</v>
      </c>
      <c r="N8" s="196" t="s">
        <v>3</v>
      </c>
      <c r="O8" s="197"/>
      <c r="P8" s="197"/>
      <c r="Q8" s="38"/>
      <c r="R8" s="198" t="s">
        <v>4</v>
      </c>
      <c r="S8" s="199"/>
      <c r="T8" s="199"/>
      <c r="U8" s="53"/>
    </row>
    <row r="9" spans="1:23" ht="13.5" thickBot="1" x14ac:dyDescent="0.3">
      <c r="A9" s="6" t="s">
        <v>5</v>
      </c>
      <c r="B9" s="6" t="s">
        <v>0</v>
      </c>
      <c r="C9" s="6" t="s">
        <v>6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96</v>
      </c>
      <c r="I9" s="6" t="s">
        <v>8</v>
      </c>
      <c r="J9" s="6" t="s">
        <v>13</v>
      </c>
      <c r="K9" s="6" t="s">
        <v>14</v>
      </c>
      <c r="L9" s="7" t="s">
        <v>21</v>
      </c>
      <c r="M9" s="35"/>
      <c r="N9" s="8" t="s">
        <v>15</v>
      </c>
      <c r="O9" s="9" t="s">
        <v>16</v>
      </c>
      <c r="P9" s="9" t="s">
        <v>17</v>
      </c>
      <c r="Q9" s="39" t="s">
        <v>88</v>
      </c>
      <c r="R9" s="10" t="s">
        <v>18</v>
      </c>
      <c r="S9" s="11" t="s">
        <v>19</v>
      </c>
      <c r="T9" s="11" t="s">
        <v>20</v>
      </c>
      <c r="U9" s="109" t="s">
        <v>89</v>
      </c>
    </row>
    <row r="10" spans="1:23" ht="13" x14ac:dyDescent="0.25">
      <c r="A10" s="6" t="s">
        <v>22</v>
      </c>
      <c r="B10" s="12" t="s">
        <v>23</v>
      </c>
      <c r="C10" s="69">
        <f t="shared" ref="C10:I10" si="0">SUM(C11:C21)</f>
        <v>5187148.0261710091</v>
      </c>
      <c r="D10" s="69">
        <f>SUM(D11:D21)</f>
        <v>692995.24767976906</v>
      </c>
      <c r="E10" s="69">
        <f>SUM(E11:E21)</f>
        <v>1020169.5244901724</v>
      </c>
      <c r="F10" s="69">
        <f>SUM(F11:F21)</f>
        <v>790428.18355471466</v>
      </c>
      <c r="G10" s="69">
        <f>SUM(G11:G21)</f>
        <v>930813.42857142864</v>
      </c>
      <c r="H10" s="69">
        <f t="shared" si="0"/>
        <v>777791.08584444865</v>
      </c>
      <c r="I10" s="69">
        <f t="shared" si="0"/>
        <v>935020.75603047595</v>
      </c>
      <c r="J10" s="69">
        <f t="shared" ref="J10" si="1">SUM(J11:J20)</f>
        <v>0</v>
      </c>
      <c r="K10" s="69">
        <f t="shared" ref="K10" si="2">SUM(K11:K20)</f>
        <v>39929.800000000003</v>
      </c>
      <c r="L10" s="88">
        <f>C10/$C$41</f>
        <v>0.55389080666024948</v>
      </c>
      <c r="N10" s="98"/>
      <c r="O10" s="99"/>
      <c r="P10" s="99"/>
      <c r="Q10" s="100"/>
      <c r="R10" s="73">
        <f>SUM(R11:R21)</f>
        <v>1624102.4495027263</v>
      </c>
      <c r="S10" s="74">
        <f>SUM(S11:S21)</f>
        <v>2461844.0284447628</v>
      </c>
      <c r="T10" s="74">
        <f>SUM(T11:T21)</f>
        <v>268044.33898841869</v>
      </c>
      <c r="U10" s="110">
        <f>SUM(U11:U21)</f>
        <v>833157.20923510147</v>
      </c>
    </row>
    <row r="11" spans="1:23" x14ac:dyDescent="0.25">
      <c r="A11" s="26" t="s">
        <v>24</v>
      </c>
      <c r="B11" s="24" t="s">
        <v>25</v>
      </c>
      <c r="C11" s="54">
        <f>SUM(D11:K11)</f>
        <v>976840.12665020674</v>
      </c>
      <c r="D11" s="54">
        <f>SUMIF(BKF!A:A,Consolidated!A11,BKF!C:C)</f>
        <v>115346.38700684892</v>
      </c>
      <c r="E11" s="54">
        <f>SUMIF(MLI!A:A,Consolidated!A11,MLI!C:C)</f>
        <v>182700</v>
      </c>
      <c r="F11" s="54">
        <f>SUMIF(NER!A:A,Consolidated!A11,NER!C:C)</f>
        <v>171558.50154811976</v>
      </c>
      <c r="G11" s="54">
        <f>SUMIF(RDC!A:A,Consolidated!A11,RDC!C:C)</f>
        <v>57044.761904761908</v>
      </c>
      <c r="H11" s="54">
        <f>SUMIF(OPT!A:A,Consolidated!A11,OPT!C:C)</f>
        <v>0</v>
      </c>
      <c r="I11" s="54">
        <f>SUMIF(YEM!A:A,Consolidated!A11,YEM!C:C)</f>
        <v>450190.4761904761</v>
      </c>
      <c r="J11" s="54"/>
      <c r="K11" s="54"/>
      <c r="L11" s="89"/>
      <c r="N11" s="101">
        <f>R11/$C11</f>
        <v>6.3957436607804665E-3</v>
      </c>
      <c r="O11" s="55">
        <f>S11/$C11</f>
        <v>0.92417070796210266</v>
      </c>
      <c r="P11" s="55">
        <f>T11/$C11</f>
        <v>4.4531340199107896E-4</v>
      </c>
      <c r="Q11" s="102">
        <f>U11/$C11</f>
        <v>6.8988234975125892E-2</v>
      </c>
      <c r="R11" s="125">
        <f>OPT!J11+BKF!J11+YEM!J11+MLI!J11+RDC!J11+NER!J11+OBE!J11+OI!J11</f>
        <v>6247.6190476190477</v>
      </c>
      <c r="S11" s="120">
        <f>OPT!K11+BKF!K11+YEM!K11+MLI!K11+RDC!K11+NER!K11+OBE!K11+OI!K11</f>
        <v>902767.0314121116</v>
      </c>
      <c r="T11" s="120">
        <f>OPT!L11+BKF!L11+YEM!L11+MLI!L11+RDC!L11+NER!L11+OBE!L11+OI!L11</f>
        <v>435</v>
      </c>
      <c r="U11" s="158">
        <f>OPT!M11+BKF!M11+YEM!M11+MLI!M11+RDC!M11+NER!M11+OBE!N11+OI!R11</f>
        <v>67390.476190476198</v>
      </c>
    </row>
    <row r="12" spans="1:23" x14ac:dyDescent="0.25">
      <c r="A12" s="26" t="s">
        <v>26</v>
      </c>
      <c r="B12" s="28" t="s">
        <v>27</v>
      </c>
      <c r="C12" s="54">
        <f t="shared" ref="C12:C21" si="3">SUM(D12:K12)</f>
        <v>160895.76059766114</v>
      </c>
      <c r="D12" s="54">
        <f>SUMIF(BKF!A:A,Consolidated!A12,BKF!C:C)</f>
        <v>152895.76059766114</v>
      </c>
      <c r="E12" s="54">
        <f>SUMIF(MLI!A:A,Consolidated!A12,MLI!C:C)</f>
        <v>8000</v>
      </c>
      <c r="F12" s="54">
        <f>SUMIF(NER!A:A,Consolidated!A12,NER!C:C)</f>
        <v>0</v>
      </c>
      <c r="G12" s="54">
        <f>SUMIF(RDC!A:A,Consolidated!A12,RDC!C:C)</f>
        <v>0</v>
      </c>
      <c r="H12" s="54">
        <f>SUMIF(OPT!A:A,Consolidated!A12,OPT!C:C)</f>
        <v>0</v>
      </c>
      <c r="I12" s="54">
        <f>SUMIF(YEM!A:A,Consolidated!A12,YEM!C:C)</f>
        <v>0</v>
      </c>
      <c r="J12" s="54"/>
      <c r="K12" s="54"/>
      <c r="L12" s="89"/>
      <c r="N12" s="101">
        <f t="shared" ref="N12:N21" si="4">R12/$C12</f>
        <v>0</v>
      </c>
      <c r="O12" s="55">
        <f t="shared" ref="O12:O21" si="5">S12/$C12</f>
        <v>1</v>
      </c>
      <c r="P12" s="55">
        <f t="shared" ref="P12:Q21" si="6">T12/$C12</f>
        <v>0</v>
      </c>
      <c r="Q12" s="102">
        <f t="shared" si="6"/>
        <v>0</v>
      </c>
      <c r="R12" s="125">
        <f>OPT!J12+BKF!J12+YEM!J12+MLI!J12+RDC!J12+NER!J12+OBE!J12+OI!J12</f>
        <v>0</v>
      </c>
      <c r="S12" s="120">
        <f>OPT!K12+BKF!K12+YEM!K12+MLI!K12+RDC!K12+NER!K12+OBE!K12+OI!K12</f>
        <v>160895.76059766114</v>
      </c>
      <c r="T12" s="120">
        <f>OPT!L12+BKF!L12+YEM!L12+MLI!L12+RDC!L12+NER!L12+OBE!L12+OI!L12</f>
        <v>0</v>
      </c>
      <c r="U12" s="158">
        <f>OPT!M12+BKF!M12+YEM!M12+MLI!M12+RDC!M12+NER!M12+OBE!N12+OI!R12</f>
        <v>0</v>
      </c>
    </row>
    <row r="13" spans="1:23" x14ac:dyDescent="0.25">
      <c r="A13" s="26" t="s">
        <v>28</v>
      </c>
      <c r="B13" s="28" t="s">
        <v>29</v>
      </c>
      <c r="C13" s="54">
        <f t="shared" si="3"/>
        <v>321084.27219786547</v>
      </c>
      <c r="D13" s="54">
        <f>SUMIF(BKF!A:A,Consolidated!A13,BKF!C:C)</f>
        <v>0</v>
      </c>
      <c r="E13" s="54">
        <f>SUMIF(MLI!A:A,Consolidated!A13,MLI!C:C)</f>
        <v>0</v>
      </c>
      <c r="F13" s="54">
        <f>SUMIF(NER!A:A,Consolidated!A13,NER!C:C)</f>
        <v>220746.17695977024</v>
      </c>
      <c r="G13" s="54">
        <f>SUMIF(RDC!A:A,Consolidated!A13,RDC!C:C)</f>
        <v>100338.09523809522</v>
      </c>
      <c r="H13" s="54">
        <f>SUMIF(OPT!A:A,Consolidated!A13,OPT!C:C)</f>
        <v>0</v>
      </c>
      <c r="I13" s="54">
        <f>SUMIF(YEM!A:A,Consolidated!A13,YEM!C:C)</f>
        <v>0</v>
      </c>
      <c r="J13" s="54"/>
      <c r="K13" s="54"/>
      <c r="L13" s="89"/>
      <c r="N13" s="101">
        <f t="shared" ref="N13:N15" si="7">R13/$C13</f>
        <v>0.11430021081002664</v>
      </c>
      <c r="O13" s="55">
        <f t="shared" ref="O13:O15" si="8">S13/$C13</f>
        <v>0.8517226537331456</v>
      </c>
      <c r="P13" s="55">
        <f t="shared" ref="P13:P15" si="9">T13/$C13</f>
        <v>9.0022353654711524E-3</v>
      </c>
      <c r="Q13" s="102">
        <f t="shared" ref="Q13:Q15" si="10">U13/$C13</f>
        <v>2.4974900091356542E-2</v>
      </c>
      <c r="R13" s="125">
        <f>OPT!J13+BKF!J13+YEM!J13+MLI!J13+RDC!J13+NER!J13+OBE!J13+OI!J13</f>
        <v>36700</v>
      </c>
      <c r="S13" s="120">
        <f>OPT!K13+BKF!K13+YEM!K13+MLI!K13+RDC!K13+NER!K13+OBE!K13+OI!K13</f>
        <v>273474.74838834163</v>
      </c>
      <c r="T13" s="120">
        <f>OPT!L13+BKF!L13+YEM!L13+MLI!L13+RDC!L13+NER!L13+OBE!L13+OI!L13</f>
        <v>2890.4761904761904</v>
      </c>
      <c r="U13" s="158">
        <f>OPT!M13+BKF!M13+YEM!M13+MLI!M13+RDC!M13+NER!M13+OBE!N13+OI!R13</f>
        <v>8019.0476190476193</v>
      </c>
    </row>
    <row r="14" spans="1:23" x14ac:dyDescent="0.25">
      <c r="A14" s="57" t="s">
        <v>30</v>
      </c>
      <c r="B14" s="58" t="s">
        <v>91</v>
      </c>
      <c r="C14" s="54">
        <f t="shared" si="3"/>
        <v>1237011.6013691113</v>
      </c>
      <c r="D14" s="54">
        <f>SUMIF(BKF!A:A,Consolidated!A14,BKF!C:C)</f>
        <v>284232.33333333331</v>
      </c>
      <c r="E14" s="54">
        <f>SUMIF(MLI!A:A,Consolidated!A14,MLI!C:C)</f>
        <v>228600</v>
      </c>
      <c r="F14" s="54">
        <f>SUMIF(NER!A:A,Consolidated!A14,NER!C:C)</f>
        <v>188761.00110220638</v>
      </c>
      <c r="G14" s="54">
        <f>SUMIF(RDC!A:A,Consolidated!A14,RDC!C:C)</f>
        <v>183295.23809523811</v>
      </c>
      <c r="H14" s="54">
        <f>SUMIF(OPT!A:A,Consolidated!A14,OPT!C:C)</f>
        <v>156254.65376023829</v>
      </c>
      <c r="I14" s="54">
        <f>SUMIF(YEM!A:A,Consolidated!A14,YEM!C:C)</f>
        <v>195868.37507809524</v>
      </c>
      <c r="J14" s="54"/>
      <c r="K14" s="54"/>
      <c r="L14" s="89"/>
      <c r="N14" s="101">
        <f t="shared" si="7"/>
        <v>0.95667746678271826</v>
      </c>
      <c r="O14" s="55">
        <f t="shared" si="8"/>
        <v>8.8192574729689388E-3</v>
      </c>
      <c r="P14" s="55">
        <f t="shared" si="9"/>
        <v>4.142086879491305E-3</v>
      </c>
      <c r="Q14" s="102">
        <f t="shared" si="10"/>
        <v>3.0361188864821479E-2</v>
      </c>
      <c r="R14" s="125">
        <f>OPT!J14+BKF!J14+YEM!J14+MLI!J14+RDC!J14+NER!J14+OBE!J14+OI!J14</f>
        <v>1183421.1251786351</v>
      </c>
      <c r="S14" s="120">
        <f>OPT!K14+BKF!K14+YEM!K14+MLI!K14+RDC!K14+NER!K14+OBE!K14+OI!K14</f>
        <v>10909.523809523809</v>
      </c>
      <c r="T14" s="120">
        <f>OPT!L14+BKF!L14+YEM!L14+MLI!L14+RDC!L14+NER!L14+OBE!L14+OI!L14</f>
        <v>5123.8095238095248</v>
      </c>
      <c r="U14" s="158">
        <f>OPT!M14+BKF!M14+YEM!M14+MLI!M14+RDC!M14+NER!M14+OBE!N14+OI!R14</f>
        <v>37557.142857142848</v>
      </c>
    </row>
    <row r="15" spans="1:23" x14ac:dyDescent="0.25">
      <c r="A15" s="57" t="s">
        <v>31</v>
      </c>
      <c r="B15" s="58" t="s">
        <v>32</v>
      </c>
      <c r="C15" s="54">
        <f t="shared" si="3"/>
        <v>241233.80491437053</v>
      </c>
      <c r="D15" s="54">
        <f>SUMIF(BKF!A:A,Consolidated!A15,BKF!C:C)</f>
        <v>0</v>
      </c>
      <c r="E15" s="54">
        <f>SUMIF(MLI!A:A,Consolidated!A15,MLI!C:C)</f>
        <v>0</v>
      </c>
      <c r="F15" s="54">
        <f>SUMIF(NER!A:A,Consolidated!A15,NER!C:C)</f>
        <v>0</v>
      </c>
      <c r="G15" s="54">
        <f>SUMIF(RDC!A:A,Consolidated!A15,RDC!C:C)</f>
        <v>0</v>
      </c>
      <c r="H15" s="54">
        <f>SUMIF(OPT!A:A,Consolidated!A15,OPT!C:C)</f>
        <v>241233.80491437053</v>
      </c>
      <c r="I15" s="54">
        <f>SUMIF(YEM!A:A,Consolidated!A15,YEM!C:C)</f>
        <v>0</v>
      </c>
      <c r="J15" s="54"/>
      <c r="K15" s="54"/>
      <c r="L15" s="89"/>
      <c r="N15" s="101">
        <f t="shared" si="7"/>
        <v>0</v>
      </c>
      <c r="O15" s="55">
        <f t="shared" si="8"/>
        <v>1</v>
      </c>
      <c r="P15" s="55">
        <f t="shared" si="9"/>
        <v>0</v>
      </c>
      <c r="Q15" s="102">
        <f t="shared" si="10"/>
        <v>0</v>
      </c>
      <c r="R15" s="125">
        <f>OPT!J15+BKF!J15+YEM!J15+MLI!J15+RDC!J15+NER!J15+OBE!J15+OI!J15</f>
        <v>0</v>
      </c>
      <c r="S15" s="120">
        <f>OPT!K15+BKF!K15+YEM!K15+MLI!K15+RDC!K15+NER!K15+OBE!K15+OI!K15</f>
        <v>241233.80491437053</v>
      </c>
      <c r="T15" s="120">
        <f>OPT!L15+BKF!L15+YEM!L15+MLI!L15+RDC!L15+NER!L15+OBE!L15+OI!L15</f>
        <v>0</v>
      </c>
      <c r="U15" s="158">
        <f>OPT!M15+BKF!M15+YEM!M15+MLI!M15+RDC!M15+NER!M15+OBE!N15+OI!R15</f>
        <v>0</v>
      </c>
    </row>
    <row r="16" spans="1:23" x14ac:dyDescent="0.25">
      <c r="A16" s="57" t="s">
        <v>33</v>
      </c>
      <c r="B16" s="58" t="s">
        <v>34</v>
      </c>
      <c r="C16" s="54">
        <f t="shared" si="3"/>
        <v>55904.761904761901</v>
      </c>
      <c r="D16" s="54">
        <f>SUMIF(BKF!A:A,Consolidated!A16,BKF!C:C)</f>
        <v>0</v>
      </c>
      <c r="E16" s="54">
        <f>SUMIF(MLI!A:A,Consolidated!A16,MLI!C:C)</f>
        <v>14000</v>
      </c>
      <c r="F16" s="54">
        <f>SUMIF(NER!A:A,Consolidated!A16,NER!C:C)</f>
        <v>0</v>
      </c>
      <c r="G16" s="54">
        <f>SUMIF(RDC!A:A,Consolidated!A16,RDC!C:C)</f>
        <v>41904.761904761901</v>
      </c>
      <c r="H16" s="54">
        <f>SUMIF(OPT!A:A,Consolidated!A16,OPT!C:C)</f>
        <v>0</v>
      </c>
      <c r="I16" s="54">
        <f>SUMIF(YEM!A:A,Consolidated!A16,YEM!C:C)</f>
        <v>0</v>
      </c>
      <c r="J16" s="54"/>
      <c r="K16" s="54"/>
      <c r="L16" s="89"/>
      <c r="N16" s="101">
        <f t="shared" si="4"/>
        <v>3.4071550255536626E-2</v>
      </c>
      <c r="O16" s="55">
        <f t="shared" si="5"/>
        <v>0</v>
      </c>
      <c r="P16" s="55">
        <f t="shared" si="6"/>
        <v>3.9182282793867124E-2</v>
      </c>
      <c r="Q16" s="102">
        <f t="shared" si="6"/>
        <v>0.92674616695059631</v>
      </c>
      <c r="R16" s="125">
        <f>OPT!J16+BKF!J16+YEM!J16+MLI!J16+RDC!J16+NER!J16+OBE!J16+OI!J16</f>
        <v>1904.7619047619046</v>
      </c>
      <c r="S16" s="120">
        <f>OPT!K16+BKF!K16+YEM!K16+MLI!K16+RDC!K16+NER!K16+OBE!K16+OI!K16</f>
        <v>0</v>
      </c>
      <c r="T16" s="120">
        <f>OPT!L16+BKF!L16+YEM!L16+MLI!L16+RDC!L16+NER!L16+OBE!L16+OI!L16</f>
        <v>2190.4761904761904</v>
      </c>
      <c r="U16" s="158">
        <f>OPT!M16+BKF!M16+YEM!M16+MLI!M16+RDC!M16+NER!M16+OBE!N16+OI!R16</f>
        <v>51809.523809523809</v>
      </c>
    </row>
    <row r="17" spans="1:21" ht="25" x14ac:dyDescent="0.25">
      <c r="A17" s="57" t="s">
        <v>35</v>
      </c>
      <c r="B17" s="58" t="s">
        <v>36</v>
      </c>
      <c r="C17" s="54">
        <f t="shared" si="3"/>
        <v>965593.28580380755</v>
      </c>
      <c r="D17" s="54">
        <f>SUMIF(BKF!A:A,Consolidated!A17,BKF!C:C)</f>
        <v>0</v>
      </c>
      <c r="E17" s="54">
        <f>SUMIF(MLI!A:A,Consolidated!A17,MLI!C:C)</f>
        <v>322879.52449017239</v>
      </c>
      <c r="F17" s="54">
        <f>SUMIF(NER!A:A,Consolidated!A17,NER!C:C)</f>
        <v>94640.349900984365</v>
      </c>
      <c r="G17" s="54">
        <f>SUMIF(RDC!A:A,Consolidated!A17,RDC!C:C)</f>
        <v>186704.76190476189</v>
      </c>
      <c r="H17" s="54">
        <f>SUMIF(OPT!A:A,Consolidated!A17,OPT!C:C)</f>
        <v>271368.64950788894</v>
      </c>
      <c r="I17" s="54">
        <f>SUMIF(YEM!A:A,Consolidated!A17,YEM!C:C)</f>
        <v>90000</v>
      </c>
      <c r="J17" s="54"/>
      <c r="K17" s="54"/>
      <c r="L17" s="89"/>
      <c r="N17" s="101">
        <f t="shared" si="4"/>
        <v>0.20078686128982928</v>
      </c>
      <c r="O17" s="55">
        <f t="shared" si="5"/>
        <v>0.79921313871017075</v>
      </c>
      <c r="P17" s="55">
        <f t="shared" si="6"/>
        <v>0</v>
      </c>
      <c r="Q17" s="102">
        <f t="shared" si="6"/>
        <v>0</v>
      </c>
      <c r="R17" s="125">
        <f>OPT!J17+BKF!J17+YEM!J17+MLI!J17+RDC!J17+NER!J17+OBE!J17+OI!J17</f>
        <v>193878.44513907959</v>
      </c>
      <c r="S17" s="120">
        <f>OPT!K17+BKF!K17+YEM!K17+MLI!K17+RDC!K17+NER!K17+OBE!K17+OI!K17</f>
        <v>771714.84066472796</v>
      </c>
      <c r="T17" s="120">
        <f>OPT!L17+BKF!L17+YEM!L17+MLI!L17+RDC!L17+NER!L17+OBE!L17+OI!L17</f>
        <v>0</v>
      </c>
      <c r="U17" s="158">
        <f>OPT!M17+BKF!M17+YEM!M17+MLI!M17+RDC!M17+NER!M17+OBE!N17+OI!R17</f>
        <v>0</v>
      </c>
    </row>
    <row r="18" spans="1:21" ht="25" x14ac:dyDescent="0.25">
      <c r="A18" s="25" t="s">
        <v>37</v>
      </c>
      <c r="B18" s="24" t="s">
        <v>84</v>
      </c>
      <c r="C18" s="54">
        <f t="shared" si="3"/>
        <v>185917.38256755011</v>
      </c>
      <c r="D18" s="54">
        <f>SUMIF(BKF!A:A,Consolidated!A18,BKF!C:C)</f>
        <v>17784.702350916294</v>
      </c>
      <c r="E18" s="54">
        <f>SUMIF(MLI!A:A,Consolidated!A18,MLI!C:C)</f>
        <v>82960</v>
      </c>
      <c r="F18" s="54">
        <f>SUMIF(NER!A:A,Consolidated!A18,NER!C:C)</f>
        <v>3072.7547689863818</v>
      </c>
      <c r="G18" s="54">
        <f>SUMIF(RDC!A:A,Consolidated!A18,RDC!C:C)</f>
        <v>23316</v>
      </c>
      <c r="H18" s="54">
        <f>SUMIF(OPT!A:A,Consolidated!A18,OPT!C:C)</f>
        <v>3044.6016381236041</v>
      </c>
      <c r="I18" s="54">
        <f>SUMIF(YEM!A:A,Consolidated!A18,YEM!C:C)</f>
        <v>15809.523809523807</v>
      </c>
      <c r="J18" s="54"/>
      <c r="K18" s="54">
        <v>39929.800000000003</v>
      </c>
      <c r="L18" s="89"/>
      <c r="N18" s="101">
        <f t="shared" si="4"/>
        <v>0.27853925199187241</v>
      </c>
      <c r="O18" s="55">
        <f t="shared" si="5"/>
        <v>0.30669916938750241</v>
      </c>
      <c r="P18" s="55">
        <f t="shared" si="6"/>
        <v>0.20817008201214698</v>
      </c>
      <c r="Q18" s="102">
        <f t="shared" si="6"/>
        <v>0.20659149660847811</v>
      </c>
      <c r="R18" s="125">
        <f>OPT!J18+BKF!J18+YEM!J18+MLI!J18+RDC!J18+NER!J18+OBE!J18+OI!J18</f>
        <v>51785.288672652183</v>
      </c>
      <c r="S18" s="120">
        <f>OPT!K18+BKF!K18+YEM!K18+MLI!K18+RDC!K18+NER!K18+OBE!K18+OI!K18</f>
        <v>57020.706808166142</v>
      </c>
      <c r="T18" s="120">
        <f>OPT!L18+BKF!L18+YEM!L18+MLI!L18+RDC!L18+NER!L18+OBE!L18+OI!L18</f>
        <v>38702.436776570612</v>
      </c>
      <c r="U18" s="158">
        <f>OPT!M18+BKF!M18+YEM!M18+MLI!M18+RDC!M18+NER!M18+OBE!M18+OI!R18</f>
        <v>38408.950310161155</v>
      </c>
    </row>
    <row r="19" spans="1:21" x14ac:dyDescent="0.25">
      <c r="A19" s="25" t="s">
        <v>38</v>
      </c>
      <c r="B19" s="24" t="s">
        <v>39</v>
      </c>
      <c r="C19" s="54">
        <f t="shared" si="3"/>
        <v>224893.01411906537</v>
      </c>
      <c r="D19" s="54">
        <f>SUMIF(BKF!A:A,Consolidated!A19,BKF!C:C)</f>
        <v>34502.400000000001</v>
      </c>
      <c r="E19" s="54">
        <f>SUMIF(MLI!A:A,Consolidated!A19,MLI!C:C)</f>
        <v>95030</v>
      </c>
      <c r="F19" s="54">
        <f>SUMIF(NER!A:A,Consolidated!A19,NER!C:C)</f>
        <v>0</v>
      </c>
      <c r="G19" s="54">
        <f>SUMIF(RDC!A:A,Consolidated!A19,RDC!C:C)</f>
        <v>68123.809523809527</v>
      </c>
      <c r="H19" s="54">
        <f>SUMIF(OPT!A:A,Consolidated!A19,OPT!C:C)</f>
        <v>15465.376023827253</v>
      </c>
      <c r="I19" s="54">
        <f>SUMIF(YEM!A:A,Consolidated!A19,YEM!C:C)</f>
        <v>11771.428571428572</v>
      </c>
      <c r="J19" s="54"/>
      <c r="K19" s="54"/>
      <c r="L19" s="89"/>
      <c r="N19" s="101">
        <f t="shared" si="4"/>
        <v>0.1671472594019974</v>
      </c>
      <c r="O19" s="55">
        <f t="shared" si="5"/>
        <v>0.17063571092905741</v>
      </c>
      <c r="P19" s="55">
        <f t="shared" si="6"/>
        <v>0.54335045002207005</v>
      </c>
      <c r="Q19" s="102">
        <f t="shared" si="6"/>
        <v>0.11886657964687504</v>
      </c>
      <c r="R19" s="125">
        <f>OPT!J19+BKF!J19+YEM!J19+MLI!J19+RDC!J19+NER!J19+OBE!J19+OI!J19</f>
        <v>37590.250968656481</v>
      </c>
      <c r="S19" s="120">
        <f>OPT!K19+BKF!K19+YEM!K19+MLI!K19+RDC!K19+NER!K19+OBE!K19+OI!K19</f>
        <v>38374.779347185264</v>
      </c>
      <c r="T19" s="120">
        <f>OPT!L19+BKF!L19+YEM!L19+MLI!L19+RDC!L19+NER!L19+OBE!L19+OI!L19</f>
        <v>122195.72042841392</v>
      </c>
      <c r="U19" s="158">
        <f>OPT!M19+BKF!M19+YEM!M19+MLI!M19+RDC!M19+NER!M19+OBE!N19+OI!R19</f>
        <v>26732.263374809678</v>
      </c>
    </row>
    <row r="20" spans="1:21" ht="25" x14ac:dyDescent="0.25">
      <c r="A20" s="25" t="s">
        <v>40</v>
      </c>
      <c r="B20" s="24" t="s">
        <v>97</v>
      </c>
      <c r="C20" s="54">
        <f t="shared" si="3"/>
        <v>314890.35165559995</v>
      </c>
      <c r="D20" s="54">
        <f>SUMIF(BKF!A:A,Consolidated!A20,BKF!C:C)</f>
        <v>0</v>
      </c>
      <c r="E20" s="54">
        <f>SUMIF(MLI!A:A,Consolidated!A20,MLI!C:C)</f>
        <v>0</v>
      </c>
      <c r="F20" s="54">
        <f>SUMIF(NER!A:A,Consolidated!A20,NER!C:C)</f>
        <v>46649.399274647578</v>
      </c>
      <c r="G20" s="54">
        <f>SUMIF(RDC!A:A,Consolidated!A20,RDC!C:C)</f>
        <v>156436</v>
      </c>
      <c r="H20" s="54">
        <f>SUMIF(OPT!A:A,Consolidated!A20,OPT!C:C)</f>
        <v>25424</v>
      </c>
      <c r="I20" s="54">
        <f>SUMIF(YEM!A:A,Consolidated!A20,YEM!C:C)</f>
        <v>86380.952380952353</v>
      </c>
      <c r="J20" s="54"/>
      <c r="K20" s="54"/>
      <c r="L20" s="89"/>
      <c r="N20" s="101">
        <f t="shared" si="4"/>
        <v>0.35750526492614465</v>
      </c>
      <c r="O20" s="55">
        <f t="shared" si="5"/>
        <v>1.7316607111031702E-2</v>
      </c>
      <c r="P20" s="55">
        <f t="shared" si="6"/>
        <v>0.30647626823518137</v>
      </c>
      <c r="Q20" s="102">
        <f t="shared" si="6"/>
        <v>0.31870185972764226</v>
      </c>
      <c r="R20" s="125">
        <f>OPT!J20+BKF!J20+YEM!J20+MLI!J20+RDC!J20+NER!J20+OBE!J20+OI!J20</f>
        <v>112574.95859132211</v>
      </c>
      <c r="S20" s="120">
        <f>OPT!K20+BKF!K20+YEM!K20+MLI!K20+RDC!K20+NER!K20+OBE!K20+OI!K20</f>
        <v>5452.8325026746352</v>
      </c>
      <c r="T20" s="120">
        <f>OPT!L20+BKF!L20+YEM!L20+MLI!L20+RDC!L20+NER!L20+OBE!L20+OI!L20</f>
        <v>96506.419878672241</v>
      </c>
      <c r="U20" s="158">
        <f>OPT!M20+BKF!M20+YEM!M20+MLI!M20+RDC!M20+NER!M20+OBE!N20+OI!R20</f>
        <v>100356.14068293096</v>
      </c>
    </row>
    <row r="21" spans="1:21" x14ac:dyDescent="0.25">
      <c r="A21" s="25" t="s">
        <v>93</v>
      </c>
      <c r="B21" s="24" t="s">
        <v>92</v>
      </c>
      <c r="C21" s="54">
        <f t="shared" si="3"/>
        <v>502883.66439100925</v>
      </c>
      <c r="D21" s="54">
        <f>SUMIF(BKF!A:A,Consolidated!A21,BKF!C:C)</f>
        <v>88233.664391009224</v>
      </c>
      <c r="E21" s="54">
        <f>SUMIF(MLI!A:A,Consolidated!A21,MLI!C:C)</f>
        <v>86000</v>
      </c>
      <c r="F21" s="54">
        <f>SUMIF(NER!A:A,Consolidated!A21,NER!C:C)</f>
        <v>65000</v>
      </c>
      <c r="G21" s="54">
        <f>SUMIF(RDC!A:A,Consolidated!A21,RDC!C:C)</f>
        <v>113650</v>
      </c>
      <c r="H21" s="54">
        <f>SUMIF(OPT!A:A,Consolidated!A21,OPT!C:C)</f>
        <v>65000</v>
      </c>
      <c r="I21" s="54">
        <f>SUMIF(YEM!A:A,Consolidated!A21,YEM!C:C)</f>
        <v>85000</v>
      </c>
      <c r="J21" s="54"/>
      <c r="K21" s="54"/>
      <c r="L21" s="89"/>
      <c r="N21" s="101">
        <f t="shared" si="4"/>
        <v>0</v>
      </c>
      <c r="O21" s="55">
        <f t="shared" si="5"/>
        <v>0</v>
      </c>
      <c r="P21" s="55">
        <f t="shared" si="6"/>
        <v>0</v>
      </c>
      <c r="Q21" s="102">
        <f t="shared" si="6"/>
        <v>1</v>
      </c>
      <c r="R21" s="125">
        <f>OPT!J21+BKF!J21+YEM!J21+MLI!J21+RDC!J21+NER!J21+OBE!J21+OI!J21</f>
        <v>0</v>
      </c>
      <c r="S21" s="120">
        <f>OPT!K21+BKF!K21+YEM!K21+MLI!K21+RDC!K21+NER!K21+OBE!K21+OI!K21</f>
        <v>0</v>
      </c>
      <c r="T21" s="120">
        <f>OPT!L21+BKF!L21+YEM!L21+MLI!L21+RDC!L21+NER!L21+OBE!L21+OI!L21</f>
        <v>0</v>
      </c>
      <c r="U21" s="158">
        <f>OPT!M21+BKF!M21+YEM!M21+MLI!M21+RDC!M21+NER!M21+OBE!N21+OI!R21</f>
        <v>502883.66439100925</v>
      </c>
    </row>
    <row r="22" spans="1:21" ht="13" x14ac:dyDescent="0.25">
      <c r="A22" s="13" t="s">
        <v>41</v>
      </c>
      <c r="B22" s="14" t="s">
        <v>42</v>
      </c>
      <c r="C22" s="70">
        <f>SUM(C23:C24)</f>
        <v>47535.161748028215</v>
      </c>
      <c r="D22" s="70">
        <f>SUM(D23:D24)</f>
        <v>9900</v>
      </c>
      <c r="E22" s="70">
        <f>SUM(E23:E24)</f>
        <v>10400</v>
      </c>
      <c r="F22" s="70">
        <f>SUM(F23:F24)</f>
        <v>15092.452706503627</v>
      </c>
      <c r="G22" s="70">
        <f>SUM(G23:G24)</f>
        <v>6714.2857142857138</v>
      </c>
      <c r="H22" s="70">
        <f t="shared" ref="H22:I22" si="11">SUM(H23:H24)</f>
        <v>3409.3757081912604</v>
      </c>
      <c r="I22" s="70">
        <f t="shared" si="11"/>
        <v>2019.047619047619</v>
      </c>
      <c r="J22" s="70">
        <f>SUM(J23:J24)</f>
        <v>0</v>
      </c>
      <c r="K22" s="70">
        <f>SUM(K23:K24)</f>
        <v>0</v>
      </c>
      <c r="L22" s="90">
        <f>C22/$C$41</f>
        <v>5.0758700065045648E-3</v>
      </c>
      <c r="N22" s="43"/>
      <c r="O22" s="44"/>
      <c r="P22" s="44"/>
      <c r="Q22" s="103"/>
      <c r="R22" s="191">
        <f>SUM(R23:R24)</f>
        <v>15919.161351254668</v>
      </c>
      <c r="S22" s="75">
        <f>SUM(S23:S24)</f>
        <v>19776.002462370936</v>
      </c>
      <c r="T22" s="75">
        <f>SUM(T23:T24)</f>
        <v>6001.2010003410987</v>
      </c>
      <c r="U22" s="193">
        <f>SUM(U23:U24)</f>
        <v>5838.7969340615164</v>
      </c>
    </row>
    <row r="23" spans="1:21" x14ac:dyDescent="0.25">
      <c r="A23" s="25" t="s">
        <v>43</v>
      </c>
      <c r="B23" s="24" t="s">
        <v>44</v>
      </c>
      <c r="C23" s="54">
        <f>SUM(D23:K23)</f>
        <v>28131.077856640739</v>
      </c>
      <c r="D23" s="54">
        <f>SUMIF(BKF!A:A,Consolidated!A23,BKF!C:C)</f>
        <v>7900</v>
      </c>
      <c r="E23" s="54">
        <f>SUMIF(MLI!A:A,Consolidated!A23,MLI!C:C)</f>
        <v>8400</v>
      </c>
      <c r="F23" s="54">
        <f>SUMIF(NER!A:A,Consolidated!A23,NER!C:C)</f>
        <v>5945.5116722590046</v>
      </c>
      <c r="G23" s="54">
        <f>SUMIF(RDC!A:A,Consolidated!A23,RDC!C:C)</f>
        <v>761.90476190476193</v>
      </c>
      <c r="H23" s="54">
        <f>SUMIF(OPT!A:A,Consolidated!A23,OPT!C:C)</f>
        <v>3409.3757081912604</v>
      </c>
      <c r="I23" s="54">
        <f>SUMIF(YEM!A:A,Consolidated!A23,YEM!C:C)</f>
        <v>1714.2857142857142</v>
      </c>
      <c r="J23" s="54"/>
      <c r="K23" s="54"/>
      <c r="L23" s="89"/>
      <c r="N23" s="101">
        <f t="shared" ref="N23:N24" si="12">R23/$C23</f>
        <v>0.34007722057988726</v>
      </c>
      <c r="O23" s="55">
        <f t="shared" ref="O23:O24" si="13">S23/$C23</f>
        <v>0.43504508189286339</v>
      </c>
      <c r="P23" s="55">
        <f t="shared" ref="P23:Q24" si="14">T23/$C23</f>
        <v>0.11834069145584547</v>
      </c>
      <c r="Q23" s="102">
        <f t="shared" si="14"/>
        <v>0.10653700607140397</v>
      </c>
      <c r="R23" s="125">
        <f>OPT!J23+BKF!J23+YEM!J23+MLI!J23+RDC!J23+NER!J23+OBE!J23+OI!J23</f>
        <v>9566.7387694027948</v>
      </c>
      <c r="S23" s="120">
        <f>OPT!K23+BKF!K23+YEM!K23+MLI!K23+RDC!K23+NER!K23+OBE!K23+OI!K23</f>
        <v>12238.287069876786</v>
      </c>
      <c r="T23" s="120">
        <f>OPT!L23+BKF!L23+YEM!L23+MLI!L23+RDC!L23+NER!L23+OBE!L23+OI!L23</f>
        <v>3329.0512049530885</v>
      </c>
      <c r="U23" s="158">
        <f>OPT!M23+BKF!M23+YEM!M23+MLI!M23+RDC!M23+NER!M23+OBE!N23+OI!R23</f>
        <v>2997.0008124080723</v>
      </c>
    </row>
    <row r="24" spans="1:21" x14ac:dyDescent="0.25">
      <c r="A24" s="25" t="s">
        <v>45</v>
      </c>
      <c r="B24" s="24" t="s">
        <v>46</v>
      </c>
      <c r="C24" s="54">
        <f>SUM(D24:K24)</f>
        <v>19404.08389138748</v>
      </c>
      <c r="D24" s="54">
        <f>SUMIF(BKF!A:A,Consolidated!A24,BKF!C:C)</f>
        <v>2000</v>
      </c>
      <c r="E24" s="54">
        <f>SUMIF(MLI!A:A,Consolidated!A24,MLI!C:C)</f>
        <v>2000</v>
      </c>
      <c r="F24" s="54">
        <f>SUMIF(NER!A:A,Consolidated!A24,NER!C:C)</f>
        <v>9146.9410342446226</v>
      </c>
      <c r="G24" s="54">
        <f>SUMIF(RDC!A:A,Consolidated!A24,RDC!C:C)</f>
        <v>5952.3809523809514</v>
      </c>
      <c r="H24" s="54">
        <f>SUMIF(OPT!A:A,Consolidated!A24,OPT!C:C)</f>
        <v>0</v>
      </c>
      <c r="I24" s="54">
        <f>SUMIF(YEM!A:A,Consolidated!A24,YEM!C:C)</f>
        <v>304.76190476190476</v>
      </c>
      <c r="J24" s="54"/>
      <c r="K24" s="54"/>
      <c r="L24" s="89"/>
      <c r="N24" s="101">
        <f t="shared" si="12"/>
        <v>0.32737554719970069</v>
      </c>
      <c r="O24" s="55">
        <f t="shared" si="13"/>
        <v>0.38846025582479432</v>
      </c>
      <c r="P24" s="55">
        <f t="shared" si="14"/>
        <v>0.13771069071568209</v>
      </c>
      <c r="Q24" s="102">
        <f t="shared" si="14"/>
        <v>0.14645350625982287</v>
      </c>
      <c r="R24" s="125">
        <f>OPT!J24+BKF!J24+YEM!J24+MLI!J24+RDC!J24+NER!J24+OBE!J23+OI!J24</f>
        <v>6352.4225818518735</v>
      </c>
      <c r="S24" s="120">
        <f>OPT!K24+BKF!K24+YEM!K24+MLI!K24+RDC!K24+NER!K24+OBE!K23+OI!K24</f>
        <v>7537.7153924941504</v>
      </c>
      <c r="T24" s="120">
        <f>OPT!L24+BKF!L24+YEM!L24+MLI!L24+RDC!L24+NER!L24+OBE!L23+OI!L24</f>
        <v>2672.1497953880103</v>
      </c>
      <c r="U24" s="158">
        <f>OPT!M24+BKF!M24+YEM!M24+MLI!M24+RDC!M24+NER!M24+OBE!N24+OI!R24</f>
        <v>2841.7961216534445</v>
      </c>
    </row>
    <row r="25" spans="1:21" ht="13" x14ac:dyDescent="0.25">
      <c r="A25" s="13" t="s">
        <v>47</v>
      </c>
      <c r="B25" s="14" t="s">
        <v>48</v>
      </c>
      <c r="C25" s="70">
        <f>SUM(C26:C28)</f>
        <v>2887541.1797192991</v>
      </c>
      <c r="D25" s="70">
        <f>SUM(D26:D28)</f>
        <v>390000</v>
      </c>
      <c r="E25" s="70">
        <f>SUM(E26:E28)</f>
        <v>510704.7010212561</v>
      </c>
      <c r="F25" s="70">
        <f>SUM(F26:F28)</f>
        <v>394248.40347766707</v>
      </c>
      <c r="G25" s="70">
        <f>SUM(G26:G28)</f>
        <v>523177.24099873804</v>
      </c>
      <c r="H25" s="70">
        <f t="shared" ref="H25:I25" si="15">SUM(H26:H28)</f>
        <v>446815.98224367894</v>
      </c>
      <c r="I25" s="70">
        <f t="shared" si="15"/>
        <v>562594.85197795869</v>
      </c>
      <c r="J25" s="70">
        <f>SUM(J26:J28)</f>
        <v>0</v>
      </c>
      <c r="K25" s="70">
        <f>SUM(K26:K28)</f>
        <v>60000</v>
      </c>
      <c r="L25" s="90">
        <f>C25/$C$41</f>
        <v>0.30833562204702014</v>
      </c>
      <c r="N25" s="43"/>
      <c r="O25" s="44"/>
      <c r="P25" s="44"/>
      <c r="Q25" s="103"/>
      <c r="R25" s="191">
        <f>SUM(R26:R28)</f>
        <v>830572.85946955951</v>
      </c>
      <c r="S25" s="75">
        <f>SUM(S26:S28)</f>
        <v>1324738.6984710461</v>
      </c>
      <c r="T25" s="75">
        <f>SUM(T26:T28)</f>
        <v>367017.2947629086</v>
      </c>
      <c r="U25" s="193">
        <f>SUM(U26:U28)</f>
        <v>365212.32701578439</v>
      </c>
    </row>
    <row r="26" spans="1:21" x14ac:dyDescent="0.25">
      <c r="A26" s="25" t="s">
        <v>49</v>
      </c>
      <c r="B26" s="24" t="s">
        <v>50</v>
      </c>
      <c r="C26" s="54">
        <f>SUM(D26:K26)</f>
        <v>2603118.483024965</v>
      </c>
      <c r="D26" s="54">
        <f>SUMIF(BKF!A:A,Consolidated!A26,BKF!C:C)</f>
        <v>328968.5</v>
      </c>
      <c r="E26" s="54">
        <f>SUMIF(MLI!A:A,Consolidated!A26,MLI!C:C)</f>
        <v>510704.7010212561</v>
      </c>
      <c r="F26" s="54">
        <f>SUMIF(NER!A:A,Consolidated!A26,NER!C:C)</f>
        <v>394248.40347766707</v>
      </c>
      <c r="G26" s="54">
        <f>SUMIF(RDC!A:A,Consolidated!A26,RDC!C:C)</f>
        <v>437923.86075015791</v>
      </c>
      <c r="H26" s="54">
        <f>SUMIF(OPT!A:A,Consolidated!A26,OPT!C:C)</f>
        <v>436649.97034112498</v>
      </c>
      <c r="I26" s="54">
        <f>SUMIF(YEM!A:A,Consolidated!A26,YEM!C:C)</f>
        <v>494623.04743475869</v>
      </c>
      <c r="J26" s="54"/>
      <c r="K26" s="54"/>
      <c r="L26" s="89"/>
      <c r="N26" s="101">
        <f t="shared" ref="N26:N28" si="16">R26/$C26</f>
        <v>0.28493687087176151</v>
      </c>
      <c r="O26" s="55">
        <f t="shared" ref="O26:O28" si="17">S26/$C26</f>
        <v>0.46713699354269556</v>
      </c>
      <c r="P26" s="55">
        <f t="shared" ref="P26:Q28" si="18">T26/$C26</f>
        <v>0.12418923939746779</v>
      </c>
      <c r="Q26" s="102">
        <f t="shared" si="18"/>
        <v>0.123736896188075</v>
      </c>
      <c r="R26" s="125">
        <f>OPT!J26+BKF!J26+YEM!J26+MLI!J26+RDC!J26+NER!J26+OBE!J25</f>
        <v>741724.43506158015</v>
      </c>
      <c r="S26" s="120">
        <f>OPT!K26+BKF!K26+YEM!K26+MLI!K26+RDC!K26+NER!K26+OBE!K25</f>
        <v>1216012.9419957045</v>
      </c>
      <c r="T26" s="120">
        <f>OPT!L26+BKF!L26+YEM!L26+MLI!L26+RDC!L26+NER!L26+OBE!L25</f>
        <v>323279.30446836055</v>
      </c>
      <c r="U26" s="158">
        <f>OPT!M26+BKF!M26+YEM!M26+MLI!M26+RDC!M26+NER!M26+OBE!M25</f>
        <v>322101.80149931938</v>
      </c>
    </row>
    <row r="27" spans="1:21" x14ac:dyDescent="0.25">
      <c r="A27" s="25" t="s">
        <v>51</v>
      </c>
      <c r="B27" s="24" t="s">
        <v>52</v>
      </c>
      <c r="C27" s="54">
        <f t="shared" ref="C27:C28" si="19">SUM(D27:K27)</f>
        <v>224422.6966943341</v>
      </c>
      <c r="D27" s="54">
        <f>SUMIF(BKF!A:A,Consolidated!A27,BKF!C:C)</f>
        <v>61031.500000000007</v>
      </c>
      <c r="E27" s="54">
        <f>SUMIF(MLI!A:A,Consolidated!A27,MLI!C:C)</f>
        <v>0</v>
      </c>
      <c r="F27" s="54">
        <f>SUMIF(NER!A:A,Consolidated!A27,NER!C:C)</f>
        <v>0</v>
      </c>
      <c r="G27" s="54">
        <f>SUMIF(RDC!A:A,Consolidated!A27,RDC!C:C)</f>
        <v>85253.380248580113</v>
      </c>
      <c r="H27" s="54">
        <f>SUMIF(OPT!A:A,Consolidated!A27,OPT!C:C)</f>
        <v>10166.011902553961</v>
      </c>
      <c r="I27" s="54">
        <f>SUMIF(YEM!A:A,Consolidated!A27,YEM!C:C)</f>
        <v>67971.804543200007</v>
      </c>
      <c r="J27" s="54"/>
      <c r="K27" s="54"/>
      <c r="L27" s="89"/>
      <c r="N27" s="101">
        <f t="shared" si="16"/>
        <v>0.32905951802442551</v>
      </c>
      <c r="O27" s="55">
        <f t="shared" si="17"/>
        <v>0.41763047078521204</v>
      </c>
      <c r="P27" s="55">
        <f t="shared" si="18"/>
        <v>0.12805295862605851</v>
      </c>
      <c r="Q27" s="102">
        <f t="shared" si="18"/>
        <v>0.12525705256430386</v>
      </c>
      <c r="R27" s="125">
        <f>OPT!J27+BKF!J27+YEM!J27+MLI!J27+RDC!J27+NER!J27+OBE!J26</f>
        <v>73848.424407979415</v>
      </c>
      <c r="S27" s="120">
        <f>OPT!K27+BKF!K27+YEM!K27+MLI!K27+RDC!K27+NER!K27+OBE!K26</f>
        <v>93725.756475341594</v>
      </c>
      <c r="T27" s="120">
        <f>OPT!L27+BKF!L27+YEM!L27+MLI!L27+RDC!L27+NER!L27+OBE!L26</f>
        <v>28737.990294548043</v>
      </c>
      <c r="U27" s="158">
        <f>OPT!M27+BKF!M27+YEM!M27+MLI!M27+RDC!M27+NER!M27+OBE!M26</f>
        <v>28110.52551646503</v>
      </c>
    </row>
    <row r="28" spans="1:21" x14ac:dyDescent="0.25">
      <c r="A28" s="25" t="s">
        <v>53</v>
      </c>
      <c r="B28" s="24" t="s">
        <v>54</v>
      </c>
      <c r="C28" s="54">
        <f t="shared" si="19"/>
        <v>60000</v>
      </c>
      <c r="D28" s="54">
        <f>SUMIF(BKF!A:A,Consolidated!A28,BKF!C:C)</f>
        <v>0</v>
      </c>
      <c r="E28" s="54">
        <f>SUMIF(MLI!A:A,Consolidated!A28,MLI!C:C)</f>
        <v>0</v>
      </c>
      <c r="F28" s="54">
        <f>SUMIF(NER!A:A,Consolidated!A28,NER!C:C)</f>
        <v>0</v>
      </c>
      <c r="G28" s="54">
        <f>SUMIF(RDC!A:A,Consolidated!A28,RDC!C:C)</f>
        <v>0</v>
      </c>
      <c r="H28" s="54">
        <f>SUMIF(OPT!A:A,Consolidated!A28,OPT!C:C)</f>
        <v>0</v>
      </c>
      <c r="I28" s="54">
        <f>SUMIF(YEM!A:A,Consolidated!A28,YEM!C:C)</f>
        <v>0</v>
      </c>
      <c r="J28" s="54"/>
      <c r="K28" s="54">
        <v>60000</v>
      </c>
      <c r="L28" s="89"/>
      <c r="N28" s="101">
        <f t="shared" si="16"/>
        <v>0.25</v>
      </c>
      <c r="O28" s="55">
        <f t="shared" si="17"/>
        <v>0.25</v>
      </c>
      <c r="P28" s="55">
        <f t="shared" si="18"/>
        <v>0.25</v>
      </c>
      <c r="Q28" s="102">
        <f>U28/$C28</f>
        <v>0.25</v>
      </c>
      <c r="R28" s="125">
        <v>15000</v>
      </c>
      <c r="S28" s="120">
        <v>15000</v>
      </c>
      <c r="T28" s="120">
        <v>15000</v>
      </c>
      <c r="U28" s="158">
        <v>15000</v>
      </c>
    </row>
    <row r="29" spans="1:21" ht="13" x14ac:dyDescent="0.25">
      <c r="A29" s="13" t="s">
        <v>55</v>
      </c>
      <c r="B29" s="14" t="s">
        <v>56</v>
      </c>
      <c r="C29" s="70">
        <f>SUM(C30:C35)</f>
        <v>887061.71436807665</v>
      </c>
      <c r="D29" s="70">
        <f>SUM(D30:D35)</f>
        <v>189165.826</v>
      </c>
      <c r="E29" s="70">
        <f>SUM(E30:E35)</f>
        <v>141725.39382659667</v>
      </c>
      <c r="F29" s="70">
        <f>SUM(F30:F35)</f>
        <v>84223.813451186579</v>
      </c>
      <c r="G29" s="70">
        <f>SUM(G30:G35)</f>
        <v>209771.6</v>
      </c>
      <c r="H29" s="70">
        <f t="shared" ref="H29:I29" si="20">SUM(H30:H35)</f>
        <v>66304.97481301357</v>
      </c>
      <c r="I29" s="70">
        <f t="shared" si="20"/>
        <v>195870.10627727976</v>
      </c>
      <c r="J29" s="70">
        <f>SUM(J30:J35)</f>
        <v>0</v>
      </c>
      <c r="K29" s="70">
        <f>SUM(K31:K35)</f>
        <v>0</v>
      </c>
      <c r="L29" s="90">
        <f>C29/$C$41</f>
        <v>9.4721670954789811E-2</v>
      </c>
      <c r="N29" s="43"/>
      <c r="O29" s="44"/>
      <c r="P29" s="44"/>
      <c r="Q29" s="103"/>
      <c r="R29" s="126">
        <f>SUM(R30:R35)</f>
        <v>275221.81000015634</v>
      </c>
      <c r="S29" s="77">
        <f t="shared" ref="S29:U29" si="21">SUM(S30:S35)</f>
        <v>381820.30201803107</v>
      </c>
      <c r="T29" s="77">
        <f t="shared" si="21"/>
        <v>114978.20005490512</v>
      </c>
      <c r="U29" s="175">
        <f t="shared" si="21"/>
        <v>115041.40229498394</v>
      </c>
    </row>
    <row r="30" spans="1:21" x14ac:dyDescent="0.25">
      <c r="A30" s="25" t="s">
        <v>57</v>
      </c>
      <c r="B30" s="24" t="s">
        <v>58</v>
      </c>
      <c r="C30" s="54">
        <f>SUM(D30:K30)</f>
        <v>151269.88432245608</v>
      </c>
      <c r="D30" s="54">
        <f>SUMIF(BKF!A:A,Consolidated!A30,BKF!C:C)</f>
        <v>21087.387999999999</v>
      </c>
      <c r="E30" s="54">
        <f>SUMIF(MLI!A:A,Consolidated!A30,MLI!C:C)</f>
        <v>42880</v>
      </c>
      <c r="F30" s="54">
        <f>SUMIF(NER!A:A,Consolidated!A30,NER!C:C)</f>
        <v>25622.411225126034</v>
      </c>
      <c r="G30" s="54">
        <f>SUMIF(RDC!A:A,Consolidated!A30,RDC!C:C)</f>
        <v>46994.28571428571</v>
      </c>
      <c r="H30" s="54">
        <f>SUMIF(OPT!A:A,Consolidated!A30,OPT!C:C)</f>
        <v>4914.370811615785</v>
      </c>
      <c r="I30" s="54">
        <f>SUMIF(YEM!A:A,Consolidated!A30,YEM!C:C)</f>
        <v>9771.4285714285706</v>
      </c>
      <c r="J30" s="54"/>
      <c r="K30" s="54"/>
      <c r="L30" s="89"/>
      <c r="N30" s="101">
        <f t="shared" ref="N30:N34" si="22">R30/$C30</f>
        <v>0.30434883924633233</v>
      </c>
      <c r="O30" s="55">
        <f t="shared" ref="O30:O34" si="23">S30/$C30</f>
        <v>0.35396051939529855</v>
      </c>
      <c r="P30" s="55">
        <f t="shared" ref="P30:P34" si="24">T30/$C30</f>
        <v>0.17145364136779825</v>
      </c>
      <c r="Q30" s="102">
        <f>U30/$C30</f>
        <v>0.17023699999057093</v>
      </c>
      <c r="R30" s="125">
        <f>OPT!J29+BKF!J29+YEM!J29+MLI!J29+RDC!J29+NER!J29</f>
        <v>46038.81370646647</v>
      </c>
      <c r="S30" s="120">
        <f>OPT!K29+BKF!K29+YEM!K29+MLI!K29+RDC!K29+NER!K29</f>
        <v>53543.566823643283</v>
      </c>
      <c r="T30" s="120">
        <f>OPT!L29+BKF!L29+YEM!L29+MLI!L29+RDC!L29+NER!L29</f>
        <v>25935.772496370711</v>
      </c>
      <c r="U30" s="158">
        <f>OPT!M29+BKF!M29+YEM!M29+MLI!M29+RDC!M29+NER!M29</f>
        <v>25751.731295975624</v>
      </c>
    </row>
    <row r="31" spans="1:21" x14ac:dyDescent="0.25">
      <c r="A31" s="25" t="s">
        <v>59</v>
      </c>
      <c r="B31" s="24" t="s">
        <v>60</v>
      </c>
      <c r="C31" s="54">
        <f t="shared" ref="C31:C35" si="25">SUM(D31:K31)</f>
        <v>164200.43149248447</v>
      </c>
      <c r="D31" s="54">
        <f>SUMIF(BKF!A:A,Consolidated!A31,BKF!C:C)</f>
        <v>16100</v>
      </c>
      <c r="E31" s="54">
        <f>SUMIF(MLI!A:A,Consolidated!A31,MLI!C:C)</f>
        <v>4162</v>
      </c>
      <c r="F31" s="54">
        <f>SUMIF(NER!A:A,Consolidated!A31,NER!C:C)</f>
        <v>25611.434895884944</v>
      </c>
      <c r="G31" s="54">
        <f>SUMIF(RDC!A:A,Consolidated!A31,RDC!C:C)</f>
        <v>25466.666666666668</v>
      </c>
      <c r="H31" s="54">
        <f>SUMIF(OPT!A:A,Consolidated!A31,OPT!C:C)</f>
        <v>14118.414228523325</v>
      </c>
      <c r="I31" s="54">
        <f>SUMIF(YEM!A:A,Consolidated!A31,YEM!C:C)</f>
        <v>78741.915701409525</v>
      </c>
      <c r="J31" s="54"/>
      <c r="K31" s="54"/>
      <c r="L31" s="89"/>
      <c r="N31" s="101">
        <f t="shared" si="22"/>
        <v>0.2942805119472594</v>
      </c>
      <c r="O31" s="55">
        <f t="shared" si="23"/>
        <v>0.5141062862533321</v>
      </c>
      <c r="P31" s="55">
        <f t="shared" si="24"/>
        <v>8.4510027845555571E-2</v>
      </c>
      <c r="Q31" s="102">
        <f t="shared" ref="Q31:Q34" si="26">U31/$C31</f>
        <v>0.10710317395385288</v>
      </c>
      <c r="R31" s="125">
        <f>OPT!J30+BKF!J30+YEM!J30+MLI!J30+RDC!J30+NER!J30</f>
        <v>48320.987041569228</v>
      </c>
      <c r="S31" s="120">
        <f>OPT!K30+BKF!K30+YEM!K30+MLI!K30+RDC!K30+NER!K30</f>
        <v>84416.474035795865</v>
      </c>
      <c r="T31" s="120">
        <f>OPT!L30+BKF!L30+YEM!L30+MLI!L30+RDC!L30+NER!L30</f>
        <v>13876.583037682101</v>
      </c>
      <c r="U31" s="158">
        <f>OPT!M30+BKF!M30+YEM!M30+MLI!M30+RDC!M30+NER!M30</f>
        <v>17586.387377437266</v>
      </c>
    </row>
    <row r="32" spans="1:21" x14ac:dyDescent="0.25">
      <c r="A32" s="25" t="s">
        <v>61</v>
      </c>
      <c r="B32" s="24" t="s">
        <v>62</v>
      </c>
      <c r="C32" s="54">
        <f t="shared" si="25"/>
        <v>113940.91134384599</v>
      </c>
      <c r="D32" s="54">
        <f>SUMIF(BKF!A:A,Consolidated!A32,BKF!C:C)</f>
        <v>5335.6399999999994</v>
      </c>
      <c r="E32" s="54">
        <f>SUMIF(MLI!A:A,Consolidated!A32,MLI!C:C)</f>
        <v>29057.640145619302</v>
      </c>
      <c r="F32" s="54">
        <f>SUMIF(NER!A:A,Consolidated!A32,NER!C:C)</f>
        <v>16159.5958271655</v>
      </c>
      <c r="G32" s="54">
        <f>SUMIF(RDC!A:A,Consolidated!A32,RDC!C:C)</f>
        <v>28824.857142857141</v>
      </c>
      <c r="H32" s="54">
        <f>SUMIF(OPT!A:A,Consolidated!A32,OPT!C:C)</f>
        <v>18346.286943388237</v>
      </c>
      <c r="I32" s="54">
        <f>SUMIF(YEM!A:A,Consolidated!A32,YEM!C:C)</f>
        <v>16216.891284815811</v>
      </c>
      <c r="J32" s="54"/>
      <c r="K32" s="54"/>
      <c r="L32" s="89"/>
      <c r="N32" s="101">
        <f t="shared" si="22"/>
        <v>0.26254315322036276</v>
      </c>
      <c r="O32" s="55">
        <f t="shared" si="23"/>
        <v>0.43495647116837061</v>
      </c>
      <c r="P32" s="55">
        <f t="shared" si="24"/>
        <v>0.14850233515243638</v>
      </c>
      <c r="Q32" s="102">
        <f t="shared" si="26"/>
        <v>0.15399804045883025</v>
      </c>
      <c r="R32" s="125">
        <f>OPT!J31+BKF!J31+YEM!J31+MLI!J31+RDC!J31+NER!J31</f>
        <v>29914.406145015128</v>
      </c>
      <c r="S32" s="120">
        <f>OPT!K31+BKF!K31+YEM!K31+MLI!K31+RDC!K31+NER!K31</f>
        <v>49559.336719827421</v>
      </c>
      <c r="T32" s="120">
        <f>OPT!L31+BKF!L31+YEM!L31+MLI!L31+RDC!L31+NER!L31</f>
        <v>16920.491403957858</v>
      </c>
      <c r="U32" s="158">
        <f>OPT!M31+BKF!M31+YEM!M31+MLI!M31+RDC!M31+NER!M31</f>
        <v>17546.677075045587</v>
      </c>
    </row>
    <row r="33" spans="1:21" x14ac:dyDescent="0.25">
      <c r="A33" s="25" t="s">
        <v>63</v>
      </c>
      <c r="B33" s="24" t="s">
        <v>64</v>
      </c>
      <c r="C33" s="54">
        <f t="shared" si="25"/>
        <v>400555.50498346298</v>
      </c>
      <c r="D33" s="54">
        <f>SUMIF(BKF!A:A,Consolidated!A33,BKF!C:C)</f>
        <v>125487.83699999998</v>
      </c>
      <c r="E33" s="54">
        <f>SUMIF(MLI!A:A,Consolidated!A33,MLI!C:C)</f>
        <v>55125.753680977359</v>
      </c>
      <c r="F33" s="54">
        <f>SUMIF(NER!A:A,Consolidated!A33,NER!C:C)</f>
        <v>16830.371503010108</v>
      </c>
      <c r="G33" s="54">
        <f>SUMIF(RDC!A:A,Consolidated!A33,RDC!C:C)</f>
        <v>104895.3142857143</v>
      </c>
      <c r="H33" s="54">
        <f>SUMIF(OPT!A:A,Consolidated!A33,OPT!C:C)</f>
        <v>25966.111317944895</v>
      </c>
      <c r="I33" s="54">
        <f>SUMIF(YEM!A:A,Consolidated!A33,YEM!C:C)</f>
        <v>72250.117195816347</v>
      </c>
      <c r="J33" s="54"/>
      <c r="K33" s="54"/>
      <c r="L33" s="89"/>
      <c r="N33" s="101">
        <f t="shared" si="22"/>
        <v>0.32802476929575142</v>
      </c>
      <c r="O33" s="55">
        <f t="shared" si="23"/>
        <v>0.41919138521998622</v>
      </c>
      <c r="P33" s="55">
        <f t="shared" si="24"/>
        <v>0.13109031851965877</v>
      </c>
      <c r="Q33" s="102">
        <f t="shared" si="26"/>
        <v>0.12169352696460359</v>
      </c>
      <c r="R33" s="125">
        <f>OPT!J32+BKF!J32+YEM!J32+MLI!J32+RDC!J32+NER!J32</f>
        <v>131392.12711234365</v>
      </c>
      <c r="S33" s="120">
        <f>OPT!K32+BKF!K32+YEM!K32+MLI!K32+RDC!K32+NER!K32</f>
        <v>167909.41699150894</v>
      </c>
      <c r="T33" s="120">
        <f>OPT!L32+BKF!L32+YEM!L32+MLI!L32+RDC!L32+NER!L32</f>
        <v>52508.948733084922</v>
      </c>
      <c r="U33" s="158">
        <f>OPT!M32+BKF!M32+YEM!M32+MLI!M32+RDC!M32+NER!M32</f>
        <v>48745.012146525456</v>
      </c>
    </row>
    <row r="34" spans="1:21" x14ac:dyDescent="0.25">
      <c r="A34" s="25" t="s">
        <v>65</v>
      </c>
      <c r="B34" s="24" t="s">
        <v>66</v>
      </c>
      <c r="C34" s="54">
        <f t="shared" si="25"/>
        <v>57094.982225827043</v>
      </c>
      <c r="D34" s="54">
        <f>SUMIF(BKF!A:A,Consolidated!A34,BKF!C:C)</f>
        <v>21154.961000000003</v>
      </c>
      <c r="E34" s="54">
        <f>SUMIF(MLI!A:A,Consolidated!A34,MLI!C:C)</f>
        <v>10500</v>
      </c>
      <c r="F34" s="54">
        <f>SUMIF(NER!A:A,Consolidated!A34,NER!C:C)</f>
        <v>0</v>
      </c>
      <c r="G34" s="54">
        <f>SUMIF(RDC!A:A,Consolidated!A34,RDC!C:C)</f>
        <v>3590.4761904761908</v>
      </c>
      <c r="H34" s="54">
        <f>SUMIF(OPT!A:A,Consolidated!A34,OPT!C:C)</f>
        <v>2959.7915115413257</v>
      </c>
      <c r="I34" s="54">
        <f>SUMIF(YEM!A:A,Consolidated!A34,YEM!C:C)</f>
        <v>18889.753523809519</v>
      </c>
      <c r="J34" s="54"/>
      <c r="K34" s="54"/>
      <c r="L34" s="89"/>
      <c r="N34" s="101">
        <f t="shared" si="22"/>
        <v>0.34250778671607923</v>
      </c>
      <c r="O34" s="55">
        <f t="shared" si="23"/>
        <v>0.46223864897390843</v>
      </c>
      <c r="P34" s="55">
        <f t="shared" si="24"/>
        <v>0.10047125264213934</v>
      </c>
      <c r="Q34" s="102">
        <f t="shared" si="26"/>
        <v>9.4782311667872862E-2</v>
      </c>
      <c r="R34" s="125">
        <f>OPT!J33+BKF!J33+YEM!J33+MLI!J33+RDC!J33+NER!J33</f>
        <v>19555.475994761902</v>
      </c>
      <c r="S34" s="120">
        <f>OPT!K33+BKF!K33+YEM!K33+MLI!K33+RDC!K33+NER!K33</f>
        <v>26391.507447255608</v>
      </c>
      <c r="T34" s="120">
        <f>OPT!L33+BKF!L33+YEM!L33+MLI!L33+RDC!L33+NER!L33</f>
        <v>5736.404383809524</v>
      </c>
      <c r="U34" s="158">
        <f>OPT!M33+BKF!M33+YEM!M33+MLI!M33+RDC!M33+NER!M33</f>
        <v>5411.5944</v>
      </c>
    </row>
    <row r="35" spans="1:21" x14ac:dyDescent="0.25">
      <c r="A35" s="25" t="s">
        <v>67</v>
      </c>
      <c r="B35" s="24" t="s">
        <v>68</v>
      </c>
      <c r="C35" s="54">
        <f t="shared" si="25"/>
        <v>0</v>
      </c>
      <c r="D35" s="54">
        <f>SUMIF(BKF!A:A,Consolidated!A35,BKF!C:C)</f>
        <v>0</v>
      </c>
      <c r="E35" s="54">
        <f>SUMIF(MLI!A:A,Consolidated!A35,MLI!C:C)</f>
        <v>0</v>
      </c>
      <c r="F35" s="54">
        <f>SUMIF(NER!A:A,Consolidated!A35,NER!C:C)</f>
        <v>0</v>
      </c>
      <c r="G35" s="54">
        <f>SUMIF(RDC!A:A,Consolidated!A35,RDC!C:C)</f>
        <v>0</v>
      </c>
      <c r="H35" s="54">
        <f>SUMIF(OPT!A:A,Consolidated!A35,OPT!C:C)</f>
        <v>0</v>
      </c>
      <c r="I35" s="54">
        <f>SUMIF(YEM!A:A,Consolidated!A35,YEM!C:C)</f>
        <v>0</v>
      </c>
      <c r="J35" s="54"/>
      <c r="K35" s="54"/>
      <c r="L35" s="89"/>
      <c r="N35" s="101"/>
      <c r="O35" s="55"/>
      <c r="P35" s="55"/>
      <c r="Q35" s="104"/>
      <c r="R35" s="125"/>
      <c r="S35" s="120"/>
      <c r="T35" s="120"/>
      <c r="U35" s="158">
        <f>OPT!N34+BKF!N34+YEM!N34+MLI!N34+RDC!N34+NER!N34</f>
        <v>0</v>
      </c>
    </row>
    <row r="36" spans="1:21" ht="13" x14ac:dyDescent="0.25">
      <c r="A36" s="13" t="s">
        <v>69</v>
      </c>
      <c r="B36" s="14" t="s">
        <v>70</v>
      </c>
      <c r="C36" s="70">
        <f t="shared" ref="C36:I36" si="27">SUM(C37:C40)</f>
        <v>355642.82419359218</v>
      </c>
      <c r="D36" s="70">
        <f t="shared" si="27"/>
        <v>17938.899879107928</v>
      </c>
      <c r="E36" s="70">
        <f t="shared" si="27"/>
        <v>17000</v>
      </c>
      <c r="F36" s="70">
        <f t="shared" si="27"/>
        <v>16007.14680992809</v>
      </c>
      <c r="G36" s="70">
        <f t="shared" si="27"/>
        <v>29523.38095238095</v>
      </c>
      <c r="H36" s="70">
        <f t="shared" si="27"/>
        <v>5678.1584569370916</v>
      </c>
      <c r="I36" s="70">
        <f t="shared" si="27"/>
        <v>4495.2380952380945</v>
      </c>
      <c r="J36" s="70">
        <f t="shared" ref="J36:K36" si="28">SUM(J37:J40)</f>
        <v>110000</v>
      </c>
      <c r="K36" s="70">
        <f t="shared" si="28"/>
        <v>155000</v>
      </c>
      <c r="L36" s="90">
        <f>C36/$C$41</f>
        <v>3.7976030331435887E-2</v>
      </c>
      <c r="N36" s="43"/>
      <c r="O36" s="44"/>
      <c r="P36" s="44"/>
      <c r="Q36" s="103"/>
      <c r="R36" s="126">
        <f>SUM(R37:R40)</f>
        <v>95417.299964840262</v>
      </c>
      <c r="S36" s="77">
        <f>SUM(S37:S40)</f>
        <v>100197.51221365343</v>
      </c>
      <c r="T36" s="77">
        <f>SUM(T37:T40)</f>
        <v>80256.999754585893</v>
      </c>
      <c r="U36" s="175">
        <f>SUM(U37:U40)</f>
        <v>79771.012260512565</v>
      </c>
    </row>
    <row r="37" spans="1:21" x14ac:dyDescent="0.25">
      <c r="A37" s="25" t="s">
        <v>71</v>
      </c>
      <c r="B37" s="24" t="s">
        <v>72</v>
      </c>
      <c r="C37" s="54">
        <f>SUM(D37:K37)</f>
        <v>24780.063218841849</v>
      </c>
      <c r="D37" s="54">
        <f>SUMIF(BKF!A:A,Consolidated!A37,BKF!C:C)</f>
        <v>1540</v>
      </c>
      <c r="E37" s="54">
        <f>SUMIF(MLI!A:A,Consolidated!A37,MLI!C:C)</f>
        <v>0</v>
      </c>
      <c r="F37" s="54">
        <f>SUMIF(NER!A:A,Consolidated!A37,NER!C:C)</f>
        <v>0</v>
      </c>
      <c r="G37" s="54">
        <f>SUMIF(RDC!A:A,Consolidated!A37,RDC!C:C)</f>
        <v>20952.38095238095</v>
      </c>
      <c r="H37" s="54">
        <f>SUMIF(OPT!A:A,Consolidated!A37,OPT!C:C)</f>
        <v>2078.1584569370912</v>
      </c>
      <c r="I37" s="54">
        <f>SUMIF(YEM!A:A,Consolidated!A37,YEM!C:C)</f>
        <v>209.52380952380952</v>
      </c>
      <c r="J37" s="54"/>
      <c r="K37" s="54"/>
      <c r="L37" s="89"/>
      <c r="N37" s="101">
        <f t="shared" ref="N37:N40" si="29">R37/$C37</f>
        <v>0.28370934559996025</v>
      </c>
      <c r="O37" s="55">
        <f t="shared" ref="O37" si="30">S37/$C37</f>
        <v>0.28823753294137877</v>
      </c>
      <c r="P37" s="55">
        <f t="shared" ref="P37" si="31">T37/$C37</f>
        <v>0.21582413831995653</v>
      </c>
      <c r="Q37" s="102">
        <f t="shared" ref="Q37" si="32">U37/$C37</f>
        <v>0.2122289831387045</v>
      </c>
      <c r="R37" s="125">
        <f>OPT!J36+BKF!J36+YEM!J36+MLI!J36+RDC!J36+NER!J36+OBE!J36+OI!J36</f>
        <v>7030.3355197432656</v>
      </c>
      <c r="S37" s="120">
        <f>OPT!K36+BKF!K36+YEM!K36+MLI!K36+RDC!K36+NER!K36+OBE!K36+OI!K36</f>
        <v>7142.5442883303767</v>
      </c>
      <c r="T37" s="120">
        <f>OPT!L36+BKF!L36+YEM!L36+MLI!L36+RDC!L36+NER!L36+OBE!L36+OI!L36</f>
        <v>5348.1357917205905</v>
      </c>
      <c r="U37" s="158">
        <f>OPT!M36+BKF!M36+YEM!M36+MLI!M36+RDC!M36+NER!M36+OBE!M36+OI!M36</f>
        <v>5259.0476190476184</v>
      </c>
    </row>
    <row r="38" spans="1:21" x14ac:dyDescent="0.25">
      <c r="A38" s="25" t="s">
        <v>73</v>
      </c>
      <c r="B38" s="24" t="s">
        <v>74</v>
      </c>
      <c r="C38" s="54">
        <f t="shared" ref="C38:C40" si="33">SUM(D38:K38)</f>
        <v>176638.7609747503</v>
      </c>
      <c r="D38" s="54">
        <f>SUMIF(BKF!A:A,Consolidated!A38,BKF!C:C)</f>
        <v>7774.8998791079284</v>
      </c>
      <c r="E38" s="54">
        <f>SUMIF(MLI!A:A,Consolidated!A38,MLI!C:C)</f>
        <v>17000</v>
      </c>
      <c r="F38" s="54">
        <f>SUMIF(NER!A:A,Consolidated!A38,NER!C:C)</f>
        <v>16007.14680992809</v>
      </c>
      <c r="G38" s="54">
        <f>SUMIF(RDC!A:A,Consolidated!A38,RDC!C:C)</f>
        <v>8571</v>
      </c>
      <c r="H38" s="54">
        <f>SUMIF(OPT!A:A,Consolidated!A38,OPT!C:C)</f>
        <v>3000</v>
      </c>
      <c r="I38" s="54">
        <f>SUMIF(YEM!A:A,Consolidated!A38,YEM!C:C)</f>
        <v>4285.7142857142853</v>
      </c>
      <c r="J38" s="54"/>
      <c r="K38" s="54">
        <v>120000</v>
      </c>
      <c r="L38" s="89"/>
      <c r="N38" s="101">
        <f t="shared" si="29"/>
        <v>0.27123834078492925</v>
      </c>
      <c r="O38" s="55">
        <f t="shared" ref="O38:O40" si="34">S38/$C38</f>
        <v>0.29622132558324815</v>
      </c>
      <c r="P38" s="55">
        <f t="shared" ref="P38:Q40" si="35">T38/$C38</f>
        <v>0.21592896005604031</v>
      </c>
      <c r="Q38" s="102">
        <f t="shared" si="35"/>
        <v>0.21661137357578231</v>
      </c>
      <c r="R38" s="125">
        <f>OPT!J37+BKF!J37+YEM!J37+MLI!J37+RDC!J37+NER!J37+OBE!J37+OI!J37</f>
        <v>47911.204445096984</v>
      </c>
      <c r="S38" s="120">
        <f>OPT!K37+BKF!K37+YEM!K37+MLI!K37+RDC!K37+NER!K37+OBE!K37+OI!K37</f>
        <v>52324.167925323054</v>
      </c>
      <c r="T38" s="120">
        <f>OPT!L37+BKF!L37+YEM!L37+MLI!L37+RDC!L37+NER!L37+OBE!L37+OI!L37</f>
        <v>38141.423962865309</v>
      </c>
      <c r="U38" s="158">
        <f>OPT!M37+BKF!M37+YEM!M37+MLI!M37+RDC!M37+NER!M37+OBE!M37+OI!M37</f>
        <v>38261.964641464954</v>
      </c>
    </row>
    <row r="39" spans="1:21" x14ac:dyDescent="0.25">
      <c r="A39" s="25" t="s">
        <v>75</v>
      </c>
      <c r="B39" s="24" t="s">
        <v>76</v>
      </c>
      <c r="C39" s="54">
        <f t="shared" si="33"/>
        <v>35000</v>
      </c>
      <c r="D39" s="54">
        <f>SUMIF(BKF!A:A,Consolidated!A39,BKF!C:C)</f>
        <v>0</v>
      </c>
      <c r="E39" s="54">
        <f>SUMIF(MLI!A:A,Consolidated!A39,MLI!C:C)</f>
        <v>0</v>
      </c>
      <c r="F39" s="54">
        <f>SUMIF(NER!A:A,Consolidated!A39,NER!C:C)</f>
        <v>0</v>
      </c>
      <c r="G39" s="54">
        <f>SUMIF(RDC!A:A,Consolidated!A39,RDC!C:C)</f>
        <v>0</v>
      </c>
      <c r="H39" s="54">
        <f>SUMIF(OPT!A:A,Consolidated!A39,OPT!C:C)</f>
        <v>0</v>
      </c>
      <c r="I39" s="54">
        <f>SUMIF(YEM!A:A,Consolidated!A39,YEM!C:C)</f>
        <v>0</v>
      </c>
      <c r="J39" s="54"/>
      <c r="K39" s="54">
        <v>35000</v>
      </c>
      <c r="L39" s="89"/>
      <c r="N39" s="101">
        <f t="shared" si="29"/>
        <v>0.25</v>
      </c>
      <c r="O39" s="55">
        <f t="shared" si="34"/>
        <v>0.25</v>
      </c>
      <c r="P39" s="55">
        <f t="shared" si="35"/>
        <v>0.25</v>
      </c>
      <c r="Q39" s="102">
        <f t="shared" si="35"/>
        <v>0.25</v>
      </c>
      <c r="R39" s="125">
        <f>OPT!J38+BKF!J38+YEM!J38+MLI!J38+RDC!J38+NER!J38+OBE!J38+OI!J38</f>
        <v>8750</v>
      </c>
      <c r="S39" s="120">
        <f>OPT!K38+BKF!K38+YEM!K38+MLI!K38+RDC!K38+NER!K38+OBE!K38+OI!K38</f>
        <v>8750</v>
      </c>
      <c r="T39" s="120">
        <f>OPT!L38+BKF!L38+YEM!L38+MLI!L38+RDC!L38+NER!L38+OBE!L38+OI!L38</f>
        <v>8750</v>
      </c>
      <c r="U39" s="158">
        <f>OPT!M38+BKF!M38+YEM!M38+MLI!M38+RDC!M38+NER!M38+OBE!M38+OI!M38</f>
        <v>8750</v>
      </c>
    </row>
    <row r="40" spans="1:21" x14ac:dyDescent="0.25">
      <c r="A40" s="25" t="s">
        <v>77</v>
      </c>
      <c r="B40" s="24" t="s">
        <v>78</v>
      </c>
      <c r="C40" s="54">
        <f t="shared" si="33"/>
        <v>119224</v>
      </c>
      <c r="D40" s="54">
        <f>SUMIF(BKF!A:A,Consolidated!A40,BKF!C:C)</f>
        <v>8624</v>
      </c>
      <c r="E40" s="54">
        <f>SUMIF(MLI!A:A,Consolidated!A40,MLI!C:C)</f>
        <v>0</v>
      </c>
      <c r="F40" s="54">
        <f>SUMIF(NER!A:A,Consolidated!A40,NER!C:C)</f>
        <v>0</v>
      </c>
      <c r="G40" s="54">
        <f>SUMIF(RDC!A:A,Consolidated!A40,RDC!C:C)</f>
        <v>0</v>
      </c>
      <c r="H40" s="54">
        <f>SUMIF(OPT!A:A,Consolidated!A40,OPT!C:C)</f>
        <v>600</v>
      </c>
      <c r="I40" s="54">
        <f>SUMIF(YEM!A:A,Consolidated!A40,YEM!C:C)</f>
        <v>0</v>
      </c>
      <c r="J40" s="54">
        <v>110000</v>
      </c>
      <c r="K40" s="54"/>
      <c r="L40" s="89"/>
      <c r="N40" s="101">
        <f t="shared" si="29"/>
        <v>0.26610212708850567</v>
      </c>
      <c r="O40" s="55">
        <f t="shared" si="34"/>
        <v>0.2682412936992552</v>
      </c>
      <c r="P40" s="55">
        <f t="shared" si="35"/>
        <v>0.23499832248540561</v>
      </c>
      <c r="Q40" s="102">
        <f t="shared" si="35"/>
        <v>0.23065825672683352</v>
      </c>
      <c r="R40" s="125">
        <f>OPT!J39+BKF!J39+YEM!J39+MLI!J39+RDC!J39+NER!J39+OBE!J39+OI!J39</f>
        <v>31725.760000000002</v>
      </c>
      <c r="S40" s="120">
        <f>OPT!K39+BKF!K39+YEM!K39+MLI!K39+RDC!K39+NER!K39+OBE!K39+OI!K39</f>
        <v>31980.799999999999</v>
      </c>
      <c r="T40" s="120">
        <f>OPT!L39+BKF!L39+YEM!L39+MLI!L39+RDC!L39+NER!L39+OBE!L39+OI!L39</f>
        <v>28017.439999999999</v>
      </c>
      <c r="U40" s="158">
        <f>OPT!M39+BKF!M39+YEM!M39+MLI!M39+RDC!M39+NER!M39+OBE!M39+OI!M39</f>
        <v>27500</v>
      </c>
    </row>
    <row r="41" spans="1:21" ht="13" x14ac:dyDescent="0.25">
      <c r="A41" s="85"/>
      <c r="B41" s="86" t="s">
        <v>79</v>
      </c>
      <c r="C41" s="83">
        <f>C10+C22+C25+C29+C36</f>
        <v>9364928.9062000066</v>
      </c>
      <c r="D41" s="71">
        <f>D10+D22+D25+D29+D36</f>
        <v>1299999.9735588769</v>
      </c>
      <c r="E41" s="71">
        <f>E10+E22+E25+E29+E36</f>
        <v>1699999.6193380251</v>
      </c>
      <c r="F41" s="71">
        <f>F10+F22+F25+F29+F36</f>
        <v>1300000</v>
      </c>
      <c r="G41" s="71">
        <f>G10+G22+G25+G29+G36</f>
        <v>1699999.9362368335</v>
      </c>
      <c r="H41" s="71">
        <f t="shared" ref="H41:J41" si="36">H10+H22+H25+H29+H36</f>
        <v>1299999.5770662697</v>
      </c>
      <c r="I41" s="71">
        <f t="shared" si="36"/>
        <v>1700000</v>
      </c>
      <c r="J41" s="71">
        <f t="shared" si="36"/>
        <v>110000</v>
      </c>
      <c r="K41" s="71">
        <f>K10+K22+K25+K29+K36</f>
        <v>254929.8</v>
      </c>
      <c r="L41" s="91"/>
      <c r="N41" s="46"/>
      <c r="O41" s="47"/>
      <c r="P41" s="47"/>
      <c r="Q41" s="105"/>
      <c r="R41" s="192">
        <f>R10+R22+R25+R29+R36</f>
        <v>2841233.5802885368</v>
      </c>
      <c r="S41" s="79">
        <f>S10+S22+S25+S29+S36</f>
        <v>4288376.5436098641</v>
      </c>
      <c r="T41" s="79">
        <f>T10+T22+T25+T29+T36</f>
        <v>836298.03456115944</v>
      </c>
      <c r="U41" s="194">
        <f>U10+U22+U25+U29+U36</f>
        <v>1399020.7477404438</v>
      </c>
    </row>
    <row r="42" spans="1:21" ht="13.5" thickBot="1" x14ac:dyDescent="0.3">
      <c r="A42" s="13" t="s">
        <v>80</v>
      </c>
      <c r="B42" s="14" t="s">
        <v>81</v>
      </c>
      <c r="C42" s="59">
        <f>C41*5.5%</f>
        <v>515071.08984100039</v>
      </c>
      <c r="D42" s="59">
        <f>D41*5.5%</f>
        <v>71499.998545738228</v>
      </c>
      <c r="E42" s="59">
        <f>E41*5.5%</f>
        <v>93499.979063591381</v>
      </c>
      <c r="F42" s="59">
        <f>F41*5.5%</f>
        <v>71500</v>
      </c>
      <c r="G42" s="59">
        <f>G41*5.5%</f>
        <v>93499.996493025843</v>
      </c>
      <c r="H42" s="59">
        <f t="shared" ref="H42:J42" si="37">H41*5.5%</f>
        <v>71499.976738644837</v>
      </c>
      <c r="I42" s="59">
        <f t="shared" si="37"/>
        <v>93500</v>
      </c>
      <c r="J42" s="59">
        <f t="shared" si="37"/>
        <v>6050</v>
      </c>
      <c r="K42" s="59">
        <f>K41*5.5%</f>
        <v>14021.138999999999</v>
      </c>
      <c r="L42" s="92"/>
      <c r="N42" s="106"/>
      <c r="O42" s="107"/>
      <c r="P42" s="107"/>
      <c r="Q42" s="108"/>
      <c r="R42" s="123">
        <f>R41*5.5%</f>
        <v>156267.84691586954</v>
      </c>
      <c r="S42" s="63">
        <f>S41*5.5%</f>
        <v>235860.70989854253</v>
      </c>
      <c r="T42" s="63">
        <f>T41*5.5%</f>
        <v>45996.391900863768</v>
      </c>
      <c r="U42" s="195">
        <f>U41*5.5%</f>
        <v>76946.141125724404</v>
      </c>
    </row>
    <row r="43" spans="1:21" ht="13.5" thickBot="1" x14ac:dyDescent="0.3">
      <c r="A43" s="87"/>
      <c r="B43" s="93" t="s">
        <v>82</v>
      </c>
      <c r="C43" s="84">
        <f>C41+C42</f>
        <v>9879999.9960410073</v>
      </c>
      <c r="D43" s="72">
        <f>D41+D42</f>
        <v>1371499.9721046151</v>
      </c>
      <c r="E43" s="72">
        <f>E41+E42</f>
        <v>1793499.5984016166</v>
      </c>
      <c r="F43" s="72">
        <f>F41+F42</f>
        <v>1371500</v>
      </c>
      <c r="G43" s="72">
        <f>G41+G42</f>
        <v>1793499.9327298594</v>
      </c>
      <c r="H43" s="72">
        <f t="shared" ref="H43:K43" si="38">H41+H42</f>
        <v>1371499.5538049145</v>
      </c>
      <c r="I43" s="72">
        <f t="shared" si="38"/>
        <v>1793500</v>
      </c>
      <c r="J43" s="72">
        <f t="shared" si="38"/>
        <v>116050</v>
      </c>
      <c r="K43" s="72">
        <f t="shared" si="38"/>
        <v>268950.93900000001</v>
      </c>
      <c r="L43" s="94"/>
      <c r="M43" s="36"/>
      <c r="N43" s="95">
        <f>AVERAGE(N11:N42)</f>
        <v>0.24998510558775447</v>
      </c>
      <c r="O43" s="96">
        <f>AVERAGE(O11:O40)</f>
        <v>0.41296014042345291</v>
      </c>
      <c r="P43" s="96">
        <f>AVERAGE(P11:P40)</f>
        <v>0.13687365181177052</v>
      </c>
      <c r="Q43" s="97">
        <f>AVERAGE(Q11:Q40)</f>
        <v>0.20018110217702212</v>
      </c>
      <c r="R43" s="80">
        <f>R41+R42</f>
        <v>2997501.4272044064</v>
      </c>
      <c r="S43" s="81">
        <f>S41+S42</f>
        <v>4524237.2535084067</v>
      </c>
      <c r="T43" s="81">
        <f>T41+T42</f>
        <v>882294.42646202317</v>
      </c>
      <c r="U43" s="134">
        <f>U41+U42</f>
        <v>1475966.8888661682</v>
      </c>
    </row>
    <row r="45" spans="1:21" x14ac:dyDescent="0.25">
      <c r="C45" s="67"/>
      <c r="D45" s="67"/>
      <c r="E45" s="67"/>
      <c r="F45" s="67"/>
      <c r="G45" s="67"/>
      <c r="H45" s="67"/>
      <c r="I45" s="67"/>
      <c r="J45" s="67"/>
      <c r="K45" s="67"/>
    </row>
    <row r="46" spans="1:21" x14ac:dyDescent="0.25">
      <c r="H46" s="68"/>
    </row>
    <row r="47" spans="1:21" x14ac:dyDescent="0.25">
      <c r="H47" s="68"/>
    </row>
    <row r="48" spans="1:21" x14ac:dyDescent="0.25">
      <c r="H48" s="68"/>
    </row>
    <row r="49" spans="8:8" x14ac:dyDescent="0.25">
      <c r="H49" s="68"/>
    </row>
    <row r="50" spans="8:8" x14ac:dyDescent="0.25">
      <c r="H50" s="68"/>
    </row>
  </sheetData>
  <mergeCells count="2">
    <mergeCell ref="N8:P8"/>
    <mergeCell ref="R8:T8"/>
  </mergeCells>
  <pageMargins left="0.7" right="0.7" top="0.75" bottom="0.75" header="0.3" footer="0.3"/>
  <headerFooter>
    <oddHeader>&amp;C&amp;"Calibri"&amp;10&amp;K000000 USAGE INTERNE - INTERN GEBRUIK&amp;1#_x000D_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DDE0-32C6-4137-BD81-0EF634CB643A}">
  <dimension ref="A1:M42"/>
  <sheetViews>
    <sheetView workbookViewId="0">
      <selection activeCell="B6" sqref="B6"/>
    </sheetView>
  </sheetViews>
  <sheetFormatPr defaultColWidth="11.453125" defaultRowHeight="12.5" x14ac:dyDescent="0.25"/>
  <cols>
    <col min="1" max="1" width="13" style="3" customWidth="1"/>
    <col min="2" max="2" width="55.81640625" style="3" customWidth="1"/>
    <col min="3" max="3" width="14.54296875" style="3" customWidth="1"/>
    <col min="4" max="4" width="11.453125" style="3"/>
    <col min="5" max="5" width="1.81640625" style="3" customWidth="1"/>
    <col min="6" max="9" width="8.1796875" style="4" customWidth="1"/>
    <col min="10" max="13" width="12.1796875" style="3" customWidth="1"/>
    <col min="14" max="253" width="11.453125" style="3"/>
    <col min="254" max="254" width="13" style="3" customWidth="1"/>
    <col min="255" max="255" width="55.81640625" style="3" customWidth="1"/>
    <col min="256" max="258" width="14.54296875" style="3" customWidth="1"/>
    <col min="259" max="259" width="11.453125" style="3"/>
    <col min="260" max="260" width="1.81640625" style="3" customWidth="1"/>
    <col min="261" max="264" width="8.1796875" style="3" customWidth="1"/>
    <col min="265" max="265" width="2.54296875" style="3" customWidth="1"/>
    <col min="266" max="268" width="12.1796875" style="3" customWidth="1"/>
    <col min="269" max="509" width="11.453125" style="3"/>
    <col min="510" max="510" width="13" style="3" customWidth="1"/>
    <col min="511" max="511" width="55.81640625" style="3" customWidth="1"/>
    <col min="512" max="514" width="14.54296875" style="3" customWidth="1"/>
    <col min="515" max="515" width="11.453125" style="3"/>
    <col min="516" max="516" width="1.81640625" style="3" customWidth="1"/>
    <col min="517" max="520" width="8.1796875" style="3" customWidth="1"/>
    <col min="521" max="521" width="2.54296875" style="3" customWidth="1"/>
    <col min="522" max="524" width="12.1796875" style="3" customWidth="1"/>
    <col min="525" max="765" width="11.453125" style="3"/>
    <col min="766" max="766" width="13" style="3" customWidth="1"/>
    <col min="767" max="767" width="55.81640625" style="3" customWidth="1"/>
    <col min="768" max="770" width="14.54296875" style="3" customWidth="1"/>
    <col min="771" max="771" width="11.453125" style="3"/>
    <col min="772" max="772" width="1.81640625" style="3" customWidth="1"/>
    <col min="773" max="776" width="8.1796875" style="3" customWidth="1"/>
    <col min="777" max="777" width="2.54296875" style="3" customWidth="1"/>
    <col min="778" max="780" width="12.1796875" style="3" customWidth="1"/>
    <col min="781" max="1021" width="11.453125" style="3"/>
    <col min="1022" max="1022" width="13" style="3" customWidth="1"/>
    <col min="1023" max="1023" width="55.81640625" style="3" customWidth="1"/>
    <col min="1024" max="1026" width="14.54296875" style="3" customWidth="1"/>
    <col min="1027" max="1027" width="11.453125" style="3"/>
    <col min="1028" max="1028" width="1.81640625" style="3" customWidth="1"/>
    <col min="1029" max="1032" width="8.1796875" style="3" customWidth="1"/>
    <col min="1033" max="1033" width="2.54296875" style="3" customWidth="1"/>
    <col min="1034" max="1036" width="12.1796875" style="3" customWidth="1"/>
    <col min="1037" max="1277" width="11.453125" style="3"/>
    <col min="1278" max="1278" width="13" style="3" customWidth="1"/>
    <col min="1279" max="1279" width="55.81640625" style="3" customWidth="1"/>
    <col min="1280" max="1282" width="14.54296875" style="3" customWidth="1"/>
    <col min="1283" max="1283" width="11.453125" style="3"/>
    <col min="1284" max="1284" width="1.81640625" style="3" customWidth="1"/>
    <col min="1285" max="1288" width="8.1796875" style="3" customWidth="1"/>
    <col min="1289" max="1289" width="2.54296875" style="3" customWidth="1"/>
    <col min="1290" max="1292" width="12.1796875" style="3" customWidth="1"/>
    <col min="1293" max="1533" width="11.453125" style="3"/>
    <col min="1534" max="1534" width="13" style="3" customWidth="1"/>
    <col min="1535" max="1535" width="55.81640625" style="3" customWidth="1"/>
    <col min="1536" max="1538" width="14.54296875" style="3" customWidth="1"/>
    <col min="1539" max="1539" width="11.453125" style="3"/>
    <col min="1540" max="1540" width="1.81640625" style="3" customWidth="1"/>
    <col min="1541" max="1544" width="8.1796875" style="3" customWidth="1"/>
    <col min="1545" max="1545" width="2.54296875" style="3" customWidth="1"/>
    <col min="1546" max="1548" width="12.1796875" style="3" customWidth="1"/>
    <col min="1549" max="1789" width="11.453125" style="3"/>
    <col min="1790" max="1790" width="13" style="3" customWidth="1"/>
    <col min="1791" max="1791" width="55.81640625" style="3" customWidth="1"/>
    <col min="1792" max="1794" width="14.54296875" style="3" customWidth="1"/>
    <col min="1795" max="1795" width="11.453125" style="3"/>
    <col min="1796" max="1796" width="1.81640625" style="3" customWidth="1"/>
    <col min="1797" max="1800" width="8.1796875" style="3" customWidth="1"/>
    <col min="1801" max="1801" width="2.54296875" style="3" customWidth="1"/>
    <col min="1802" max="1804" width="12.1796875" style="3" customWidth="1"/>
    <col min="1805" max="2045" width="11.453125" style="3"/>
    <col min="2046" max="2046" width="13" style="3" customWidth="1"/>
    <col min="2047" max="2047" width="55.81640625" style="3" customWidth="1"/>
    <col min="2048" max="2050" width="14.54296875" style="3" customWidth="1"/>
    <col min="2051" max="2051" width="11.453125" style="3"/>
    <col min="2052" max="2052" width="1.81640625" style="3" customWidth="1"/>
    <col min="2053" max="2056" width="8.1796875" style="3" customWidth="1"/>
    <col min="2057" max="2057" width="2.54296875" style="3" customWidth="1"/>
    <col min="2058" max="2060" width="12.1796875" style="3" customWidth="1"/>
    <col min="2061" max="2301" width="11.453125" style="3"/>
    <col min="2302" max="2302" width="13" style="3" customWidth="1"/>
    <col min="2303" max="2303" width="55.81640625" style="3" customWidth="1"/>
    <col min="2304" max="2306" width="14.54296875" style="3" customWidth="1"/>
    <col min="2307" max="2307" width="11.453125" style="3"/>
    <col min="2308" max="2308" width="1.81640625" style="3" customWidth="1"/>
    <col min="2309" max="2312" width="8.1796875" style="3" customWidth="1"/>
    <col min="2313" max="2313" width="2.54296875" style="3" customWidth="1"/>
    <col min="2314" max="2316" width="12.1796875" style="3" customWidth="1"/>
    <col min="2317" max="2557" width="11.453125" style="3"/>
    <col min="2558" max="2558" width="13" style="3" customWidth="1"/>
    <col min="2559" max="2559" width="55.81640625" style="3" customWidth="1"/>
    <col min="2560" max="2562" width="14.54296875" style="3" customWidth="1"/>
    <col min="2563" max="2563" width="11.453125" style="3"/>
    <col min="2564" max="2564" width="1.81640625" style="3" customWidth="1"/>
    <col min="2565" max="2568" width="8.1796875" style="3" customWidth="1"/>
    <col min="2569" max="2569" width="2.54296875" style="3" customWidth="1"/>
    <col min="2570" max="2572" width="12.1796875" style="3" customWidth="1"/>
    <col min="2573" max="2813" width="11.453125" style="3"/>
    <col min="2814" max="2814" width="13" style="3" customWidth="1"/>
    <col min="2815" max="2815" width="55.81640625" style="3" customWidth="1"/>
    <col min="2816" max="2818" width="14.54296875" style="3" customWidth="1"/>
    <col min="2819" max="2819" width="11.453125" style="3"/>
    <col min="2820" max="2820" width="1.81640625" style="3" customWidth="1"/>
    <col min="2821" max="2824" width="8.1796875" style="3" customWidth="1"/>
    <col min="2825" max="2825" width="2.54296875" style="3" customWidth="1"/>
    <col min="2826" max="2828" width="12.1796875" style="3" customWidth="1"/>
    <col min="2829" max="3069" width="11.453125" style="3"/>
    <col min="3070" max="3070" width="13" style="3" customWidth="1"/>
    <col min="3071" max="3071" width="55.81640625" style="3" customWidth="1"/>
    <col min="3072" max="3074" width="14.54296875" style="3" customWidth="1"/>
    <col min="3075" max="3075" width="11.453125" style="3"/>
    <col min="3076" max="3076" width="1.81640625" style="3" customWidth="1"/>
    <col min="3077" max="3080" width="8.1796875" style="3" customWidth="1"/>
    <col min="3081" max="3081" width="2.54296875" style="3" customWidth="1"/>
    <col min="3082" max="3084" width="12.1796875" style="3" customWidth="1"/>
    <col min="3085" max="3325" width="11.453125" style="3"/>
    <col min="3326" max="3326" width="13" style="3" customWidth="1"/>
    <col min="3327" max="3327" width="55.81640625" style="3" customWidth="1"/>
    <col min="3328" max="3330" width="14.54296875" style="3" customWidth="1"/>
    <col min="3331" max="3331" width="11.453125" style="3"/>
    <col min="3332" max="3332" width="1.81640625" style="3" customWidth="1"/>
    <col min="3333" max="3336" width="8.1796875" style="3" customWidth="1"/>
    <col min="3337" max="3337" width="2.54296875" style="3" customWidth="1"/>
    <col min="3338" max="3340" width="12.1796875" style="3" customWidth="1"/>
    <col min="3341" max="3581" width="11.453125" style="3"/>
    <col min="3582" max="3582" width="13" style="3" customWidth="1"/>
    <col min="3583" max="3583" width="55.81640625" style="3" customWidth="1"/>
    <col min="3584" max="3586" width="14.54296875" style="3" customWidth="1"/>
    <col min="3587" max="3587" width="11.453125" style="3"/>
    <col min="3588" max="3588" width="1.81640625" style="3" customWidth="1"/>
    <col min="3589" max="3592" width="8.1796875" style="3" customWidth="1"/>
    <col min="3593" max="3593" width="2.54296875" style="3" customWidth="1"/>
    <col min="3594" max="3596" width="12.1796875" style="3" customWidth="1"/>
    <col min="3597" max="3837" width="11.453125" style="3"/>
    <col min="3838" max="3838" width="13" style="3" customWidth="1"/>
    <col min="3839" max="3839" width="55.81640625" style="3" customWidth="1"/>
    <col min="3840" max="3842" width="14.54296875" style="3" customWidth="1"/>
    <col min="3843" max="3843" width="11.453125" style="3"/>
    <col min="3844" max="3844" width="1.81640625" style="3" customWidth="1"/>
    <col min="3845" max="3848" width="8.1796875" style="3" customWidth="1"/>
    <col min="3849" max="3849" width="2.54296875" style="3" customWidth="1"/>
    <col min="3850" max="3852" width="12.1796875" style="3" customWidth="1"/>
    <col min="3853" max="4093" width="11.453125" style="3"/>
    <col min="4094" max="4094" width="13" style="3" customWidth="1"/>
    <col min="4095" max="4095" width="55.81640625" style="3" customWidth="1"/>
    <col min="4096" max="4098" width="14.54296875" style="3" customWidth="1"/>
    <col min="4099" max="4099" width="11.453125" style="3"/>
    <col min="4100" max="4100" width="1.81640625" style="3" customWidth="1"/>
    <col min="4101" max="4104" width="8.1796875" style="3" customWidth="1"/>
    <col min="4105" max="4105" width="2.54296875" style="3" customWidth="1"/>
    <col min="4106" max="4108" width="12.1796875" style="3" customWidth="1"/>
    <col min="4109" max="4349" width="11.453125" style="3"/>
    <col min="4350" max="4350" width="13" style="3" customWidth="1"/>
    <col min="4351" max="4351" width="55.81640625" style="3" customWidth="1"/>
    <col min="4352" max="4354" width="14.54296875" style="3" customWidth="1"/>
    <col min="4355" max="4355" width="11.453125" style="3"/>
    <col min="4356" max="4356" width="1.81640625" style="3" customWidth="1"/>
    <col min="4357" max="4360" width="8.1796875" style="3" customWidth="1"/>
    <col min="4361" max="4361" width="2.54296875" style="3" customWidth="1"/>
    <col min="4362" max="4364" width="12.1796875" style="3" customWidth="1"/>
    <col min="4365" max="4605" width="11.453125" style="3"/>
    <col min="4606" max="4606" width="13" style="3" customWidth="1"/>
    <col min="4607" max="4607" width="55.81640625" style="3" customWidth="1"/>
    <col min="4608" max="4610" width="14.54296875" style="3" customWidth="1"/>
    <col min="4611" max="4611" width="11.453125" style="3"/>
    <col min="4612" max="4612" width="1.81640625" style="3" customWidth="1"/>
    <col min="4613" max="4616" width="8.1796875" style="3" customWidth="1"/>
    <col min="4617" max="4617" width="2.54296875" style="3" customWidth="1"/>
    <col min="4618" max="4620" width="12.1796875" style="3" customWidth="1"/>
    <col min="4621" max="4861" width="11.453125" style="3"/>
    <col min="4862" max="4862" width="13" style="3" customWidth="1"/>
    <col min="4863" max="4863" width="55.81640625" style="3" customWidth="1"/>
    <col min="4864" max="4866" width="14.54296875" style="3" customWidth="1"/>
    <col min="4867" max="4867" width="11.453125" style="3"/>
    <col min="4868" max="4868" width="1.81640625" style="3" customWidth="1"/>
    <col min="4869" max="4872" width="8.1796875" style="3" customWidth="1"/>
    <col min="4873" max="4873" width="2.54296875" style="3" customWidth="1"/>
    <col min="4874" max="4876" width="12.1796875" style="3" customWidth="1"/>
    <col min="4877" max="5117" width="11.453125" style="3"/>
    <col min="5118" max="5118" width="13" style="3" customWidth="1"/>
    <col min="5119" max="5119" width="55.81640625" style="3" customWidth="1"/>
    <col min="5120" max="5122" width="14.54296875" style="3" customWidth="1"/>
    <col min="5123" max="5123" width="11.453125" style="3"/>
    <col min="5124" max="5124" width="1.81640625" style="3" customWidth="1"/>
    <col min="5125" max="5128" width="8.1796875" style="3" customWidth="1"/>
    <col min="5129" max="5129" width="2.54296875" style="3" customWidth="1"/>
    <col min="5130" max="5132" width="12.1796875" style="3" customWidth="1"/>
    <col min="5133" max="5373" width="11.453125" style="3"/>
    <col min="5374" max="5374" width="13" style="3" customWidth="1"/>
    <col min="5375" max="5375" width="55.81640625" style="3" customWidth="1"/>
    <col min="5376" max="5378" width="14.54296875" style="3" customWidth="1"/>
    <col min="5379" max="5379" width="11.453125" style="3"/>
    <col min="5380" max="5380" width="1.81640625" style="3" customWidth="1"/>
    <col min="5381" max="5384" width="8.1796875" style="3" customWidth="1"/>
    <col min="5385" max="5385" width="2.54296875" style="3" customWidth="1"/>
    <col min="5386" max="5388" width="12.1796875" style="3" customWidth="1"/>
    <col min="5389" max="5629" width="11.453125" style="3"/>
    <col min="5630" max="5630" width="13" style="3" customWidth="1"/>
    <col min="5631" max="5631" width="55.81640625" style="3" customWidth="1"/>
    <col min="5632" max="5634" width="14.54296875" style="3" customWidth="1"/>
    <col min="5635" max="5635" width="11.453125" style="3"/>
    <col min="5636" max="5636" width="1.81640625" style="3" customWidth="1"/>
    <col min="5637" max="5640" width="8.1796875" style="3" customWidth="1"/>
    <col min="5641" max="5641" width="2.54296875" style="3" customWidth="1"/>
    <col min="5642" max="5644" width="12.1796875" style="3" customWidth="1"/>
    <col min="5645" max="5885" width="11.453125" style="3"/>
    <col min="5886" max="5886" width="13" style="3" customWidth="1"/>
    <col min="5887" max="5887" width="55.81640625" style="3" customWidth="1"/>
    <col min="5888" max="5890" width="14.54296875" style="3" customWidth="1"/>
    <col min="5891" max="5891" width="11.453125" style="3"/>
    <col min="5892" max="5892" width="1.81640625" style="3" customWidth="1"/>
    <col min="5893" max="5896" width="8.1796875" style="3" customWidth="1"/>
    <col min="5897" max="5897" width="2.54296875" style="3" customWidth="1"/>
    <col min="5898" max="5900" width="12.1796875" style="3" customWidth="1"/>
    <col min="5901" max="6141" width="11.453125" style="3"/>
    <col min="6142" max="6142" width="13" style="3" customWidth="1"/>
    <col min="6143" max="6143" width="55.81640625" style="3" customWidth="1"/>
    <col min="6144" max="6146" width="14.54296875" style="3" customWidth="1"/>
    <col min="6147" max="6147" width="11.453125" style="3"/>
    <col min="6148" max="6148" width="1.81640625" style="3" customWidth="1"/>
    <col min="6149" max="6152" width="8.1796875" style="3" customWidth="1"/>
    <col min="6153" max="6153" width="2.54296875" style="3" customWidth="1"/>
    <col min="6154" max="6156" width="12.1796875" style="3" customWidth="1"/>
    <col min="6157" max="6397" width="11.453125" style="3"/>
    <col min="6398" max="6398" width="13" style="3" customWidth="1"/>
    <col min="6399" max="6399" width="55.81640625" style="3" customWidth="1"/>
    <col min="6400" max="6402" width="14.54296875" style="3" customWidth="1"/>
    <col min="6403" max="6403" width="11.453125" style="3"/>
    <col min="6404" max="6404" width="1.81640625" style="3" customWidth="1"/>
    <col min="6405" max="6408" width="8.1796875" style="3" customWidth="1"/>
    <col min="6409" max="6409" width="2.54296875" style="3" customWidth="1"/>
    <col min="6410" max="6412" width="12.1796875" style="3" customWidth="1"/>
    <col min="6413" max="6653" width="11.453125" style="3"/>
    <col min="6654" max="6654" width="13" style="3" customWidth="1"/>
    <col min="6655" max="6655" width="55.81640625" style="3" customWidth="1"/>
    <col min="6656" max="6658" width="14.54296875" style="3" customWidth="1"/>
    <col min="6659" max="6659" width="11.453125" style="3"/>
    <col min="6660" max="6660" width="1.81640625" style="3" customWidth="1"/>
    <col min="6661" max="6664" width="8.1796875" style="3" customWidth="1"/>
    <col min="6665" max="6665" width="2.54296875" style="3" customWidth="1"/>
    <col min="6666" max="6668" width="12.1796875" style="3" customWidth="1"/>
    <col min="6669" max="6909" width="11.453125" style="3"/>
    <col min="6910" max="6910" width="13" style="3" customWidth="1"/>
    <col min="6911" max="6911" width="55.81640625" style="3" customWidth="1"/>
    <col min="6912" max="6914" width="14.54296875" style="3" customWidth="1"/>
    <col min="6915" max="6915" width="11.453125" style="3"/>
    <col min="6916" max="6916" width="1.81640625" style="3" customWidth="1"/>
    <col min="6917" max="6920" width="8.1796875" style="3" customWidth="1"/>
    <col min="6921" max="6921" width="2.54296875" style="3" customWidth="1"/>
    <col min="6922" max="6924" width="12.1796875" style="3" customWidth="1"/>
    <col min="6925" max="7165" width="11.453125" style="3"/>
    <col min="7166" max="7166" width="13" style="3" customWidth="1"/>
    <col min="7167" max="7167" width="55.81640625" style="3" customWidth="1"/>
    <col min="7168" max="7170" width="14.54296875" style="3" customWidth="1"/>
    <col min="7171" max="7171" width="11.453125" style="3"/>
    <col min="7172" max="7172" width="1.81640625" style="3" customWidth="1"/>
    <col min="7173" max="7176" width="8.1796875" style="3" customWidth="1"/>
    <col min="7177" max="7177" width="2.54296875" style="3" customWidth="1"/>
    <col min="7178" max="7180" width="12.1796875" style="3" customWidth="1"/>
    <col min="7181" max="7421" width="11.453125" style="3"/>
    <col min="7422" max="7422" width="13" style="3" customWidth="1"/>
    <col min="7423" max="7423" width="55.81640625" style="3" customWidth="1"/>
    <col min="7424" max="7426" width="14.54296875" style="3" customWidth="1"/>
    <col min="7427" max="7427" width="11.453125" style="3"/>
    <col min="7428" max="7428" width="1.81640625" style="3" customWidth="1"/>
    <col min="7429" max="7432" width="8.1796875" style="3" customWidth="1"/>
    <col min="7433" max="7433" width="2.54296875" style="3" customWidth="1"/>
    <col min="7434" max="7436" width="12.1796875" style="3" customWidth="1"/>
    <col min="7437" max="7677" width="11.453125" style="3"/>
    <col min="7678" max="7678" width="13" style="3" customWidth="1"/>
    <col min="7679" max="7679" width="55.81640625" style="3" customWidth="1"/>
    <col min="7680" max="7682" width="14.54296875" style="3" customWidth="1"/>
    <col min="7683" max="7683" width="11.453125" style="3"/>
    <col min="7684" max="7684" width="1.81640625" style="3" customWidth="1"/>
    <col min="7685" max="7688" width="8.1796875" style="3" customWidth="1"/>
    <col min="7689" max="7689" width="2.54296875" style="3" customWidth="1"/>
    <col min="7690" max="7692" width="12.1796875" style="3" customWidth="1"/>
    <col min="7693" max="7933" width="11.453125" style="3"/>
    <col min="7934" max="7934" width="13" style="3" customWidth="1"/>
    <col min="7935" max="7935" width="55.81640625" style="3" customWidth="1"/>
    <col min="7936" max="7938" width="14.54296875" style="3" customWidth="1"/>
    <col min="7939" max="7939" width="11.453125" style="3"/>
    <col min="7940" max="7940" width="1.81640625" style="3" customWidth="1"/>
    <col min="7941" max="7944" width="8.1796875" style="3" customWidth="1"/>
    <col min="7945" max="7945" width="2.54296875" style="3" customWidth="1"/>
    <col min="7946" max="7948" width="12.1796875" style="3" customWidth="1"/>
    <col min="7949" max="8189" width="11.453125" style="3"/>
    <col min="8190" max="8190" width="13" style="3" customWidth="1"/>
    <col min="8191" max="8191" width="55.81640625" style="3" customWidth="1"/>
    <col min="8192" max="8194" width="14.54296875" style="3" customWidth="1"/>
    <col min="8195" max="8195" width="11.453125" style="3"/>
    <col min="8196" max="8196" width="1.81640625" style="3" customWidth="1"/>
    <col min="8197" max="8200" width="8.1796875" style="3" customWidth="1"/>
    <col min="8201" max="8201" width="2.54296875" style="3" customWidth="1"/>
    <col min="8202" max="8204" width="12.1796875" style="3" customWidth="1"/>
    <col min="8205" max="8445" width="11.453125" style="3"/>
    <col min="8446" max="8446" width="13" style="3" customWidth="1"/>
    <col min="8447" max="8447" width="55.81640625" style="3" customWidth="1"/>
    <col min="8448" max="8450" width="14.54296875" style="3" customWidth="1"/>
    <col min="8451" max="8451" width="11.453125" style="3"/>
    <col min="8452" max="8452" width="1.81640625" style="3" customWidth="1"/>
    <col min="8453" max="8456" width="8.1796875" style="3" customWidth="1"/>
    <col min="8457" max="8457" width="2.54296875" style="3" customWidth="1"/>
    <col min="8458" max="8460" width="12.1796875" style="3" customWidth="1"/>
    <col min="8461" max="8701" width="11.453125" style="3"/>
    <col min="8702" max="8702" width="13" style="3" customWidth="1"/>
    <col min="8703" max="8703" width="55.81640625" style="3" customWidth="1"/>
    <col min="8704" max="8706" width="14.54296875" style="3" customWidth="1"/>
    <col min="8707" max="8707" width="11.453125" style="3"/>
    <col min="8708" max="8708" width="1.81640625" style="3" customWidth="1"/>
    <col min="8709" max="8712" width="8.1796875" style="3" customWidth="1"/>
    <col min="8713" max="8713" width="2.54296875" style="3" customWidth="1"/>
    <col min="8714" max="8716" width="12.1796875" style="3" customWidth="1"/>
    <col min="8717" max="8957" width="11.453125" style="3"/>
    <col min="8958" max="8958" width="13" style="3" customWidth="1"/>
    <col min="8959" max="8959" width="55.81640625" style="3" customWidth="1"/>
    <col min="8960" max="8962" width="14.54296875" style="3" customWidth="1"/>
    <col min="8963" max="8963" width="11.453125" style="3"/>
    <col min="8964" max="8964" width="1.81640625" style="3" customWidth="1"/>
    <col min="8965" max="8968" width="8.1796875" style="3" customWidth="1"/>
    <col min="8969" max="8969" width="2.54296875" style="3" customWidth="1"/>
    <col min="8970" max="8972" width="12.1796875" style="3" customWidth="1"/>
    <col min="8973" max="9213" width="11.453125" style="3"/>
    <col min="9214" max="9214" width="13" style="3" customWidth="1"/>
    <col min="9215" max="9215" width="55.81640625" style="3" customWidth="1"/>
    <col min="9216" max="9218" width="14.54296875" style="3" customWidth="1"/>
    <col min="9219" max="9219" width="11.453125" style="3"/>
    <col min="9220" max="9220" width="1.81640625" style="3" customWidth="1"/>
    <col min="9221" max="9224" width="8.1796875" style="3" customWidth="1"/>
    <col min="9225" max="9225" width="2.54296875" style="3" customWidth="1"/>
    <col min="9226" max="9228" width="12.1796875" style="3" customWidth="1"/>
    <col min="9229" max="9469" width="11.453125" style="3"/>
    <col min="9470" max="9470" width="13" style="3" customWidth="1"/>
    <col min="9471" max="9471" width="55.81640625" style="3" customWidth="1"/>
    <col min="9472" max="9474" width="14.54296875" style="3" customWidth="1"/>
    <col min="9475" max="9475" width="11.453125" style="3"/>
    <col min="9476" max="9476" width="1.81640625" style="3" customWidth="1"/>
    <col min="9477" max="9480" width="8.1796875" style="3" customWidth="1"/>
    <col min="9481" max="9481" width="2.54296875" style="3" customWidth="1"/>
    <col min="9482" max="9484" width="12.1796875" style="3" customWidth="1"/>
    <col min="9485" max="9725" width="11.453125" style="3"/>
    <col min="9726" max="9726" width="13" style="3" customWidth="1"/>
    <col min="9727" max="9727" width="55.81640625" style="3" customWidth="1"/>
    <col min="9728" max="9730" width="14.54296875" style="3" customWidth="1"/>
    <col min="9731" max="9731" width="11.453125" style="3"/>
    <col min="9732" max="9732" width="1.81640625" style="3" customWidth="1"/>
    <col min="9733" max="9736" width="8.1796875" style="3" customWidth="1"/>
    <col min="9737" max="9737" width="2.54296875" style="3" customWidth="1"/>
    <col min="9738" max="9740" width="12.1796875" style="3" customWidth="1"/>
    <col min="9741" max="9981" width="11.453125" style="3"/>
    <col min="9982" max="9982" width="13" style="3" customWidth="1"/>
    <col min="9983" max="9983" width="55.81640625" style="3" customWidth="1"/>
    <col min="9984" max="9986" width="14.54296875" style="3" customWidth="1"/>
    <col min="9987" max="9987" width="11.453125" style="3"/>
    <col min="9988" max="9988" width="1.81640625" style="3" customWidth="1"/>
    <col min="9989" max="9992" width="8.1796875" style="3" customWidth="1"/>
    <col min="9993" max="9993" width="2.54296875" style="3" customWidth="1"/>
    <col min="9994" max="9996" width="12.1796875" style="3" customWidth="1"/>
    <col min="9997" max="10237" width="11.453125" style="3"/>
    <col min="10238" max="10238" width="13" style="3" customWidth="1"/>
    <col min="10239" max="10239" width="55.81640625" style="3" customWidth="1"/>
    <col min="10240" max="10242" width="14.54296875" style="3" customWidth="1"/>
    <col min="10243" max="10243" width="11.453125" style="3"/>
    <col min="10244" max="10244" width="1.81640625" style="3" customWidth="1"/>
    <col min="10245" max="10248" width="8.1796875" style="3" customWidth="1"/>
    <col min="10249" max="10249" width="2.54296875" style="3" customWidth="1"/>
    <col min="10250" max="10252" width="12.1796875" style="3" customWidth="1"/>
    <col min="10253" max="10493" width="11.453125" style="3"/>
    <col min="10494" max="10494" width="13" style="3" customWidth="1"/>
    <col min="10495" max="10495" width="55.81640625" style="3" customWidth="1"/>
    <col min="10496" max="10498" width="14.54296875" style="3" customWidth="1"/>
    <col min="10499" max="10499" width="11.453125" style="3"/>
    <col min="10500" max="10500" width="1.81640625" style="3" customWidth="1"/>
    <col min="10501" max="10504" width="8.1796875" style="3" customWidth="1"/>
    <col min="10505" max="10505" width="2.54296875" style="3" customWidth="1"/>
    <col min="10506" max="10508" width="12.1796875" style="3" customWidth="1"/>
    <col min="10509" max="10749" width="11.453125" style="3"/>
    <col min="10750" max="10750" width="13" style="3" customWidth="1"/>
    <col min="10751" max="10751" width="55.81640625" style="3" customWidth="1"/>
    <col min="10752" max="10754" width="14.54296875" style="3" customWidth="1"/>
    <col min="10755" max="10755" width="11.453125" style="3"/>
    <col min="10756" max="10756" width="1.81640625" style="3" customWidth="1"/>
    <col min="10757" max="10760" width="8.1796875" style="3" customWidth="1"/>
    <col min="10761" max="10761" width="2.54296875" style="3" customWidth="1"/>
    <col min="10762" max="10764" width="12.1796875" style="3" customWidth="1"/>
    <col min="10765" max="11005" width="11.453125" style="3"/>
    <col min="11006" max="11006" width="13" style="3" customWidth="1"/>
    <col min="11007" max="11007" width="55.81640625" style="3" customWidth="1"/>
    <col min="11008" max="11010" width="14.54296875" style="3" customWidth="1"/>
    <col min="11011" max="11011" width="11.453125" style="3"/>
    <col min="11012" max="11012" width="1.81640625" style="3" customWidth="1"/>
    <col min="11013" max="11016" width="8.1796875" style="3" customWidth="1"/>
    <col min="11017" max="11017" width="2.54296875" style="3" customWidth="1"/>
    <col min="11018" max="11020" width="12.1796875" style="3" customWidth="1"/>
    <col min="11021" max="11261" width="11.453125" style="3"/>
    <col min="11262" max="11262" width="13" style="3" customWidth="1"/>
    <col min="11263" max="11263" width="55.81640625" style="3" customWidth="1"/>
    <col min="11264" max="11266" width="14.54296875" style="3" customWidth="1"/>
    <col min="11267" max="11267" width="11.453125" style="3"/>
    <col min="11268" max="11268" width="1.81640625" style="3" customWidth="1"/>
    <col min="11269" max="11272" width="8.1796875" style="3" customWidth="1"/>
    <col min="11273" max="11273" width="2.54296875" style="3" customWidth="1"/>
    <col min="11274" max="11276" width="12.1796875" style="3" customWidth="1"/>
    <col min="11277" max="11517" width="11.453125" style="3"/>
    <col min="11518" max="11518" width="13" style="3" customWidth="1"/>
    <col min="11519" max="11519" width="55.81640625" style="3" customWidth="1"/>
    <col min="11520" max="11522" width="14.54296875" style="3" customWidth="1"/>
    <col min="11523" max="11523" width="11.453125" style="3"/>
    <col min="11524" max="11524" width="1.81640625" style="3" customWidth="1"/>
    <col min="11525" max="11528" width="8.1796875" style="3" customWidth="1"/>
    <col min="11529" max="11529" width="2.54296875" style="3" customWidth="1"/>
    <col min="11530" max="11532" width="12.1796875" style="3" customWidth="1"/>
    <col min="11533" max="11773" width="11.453125" style="3"/>
    <col min="11774" max="11774" width="13" style="3" customWidth="1"/>
    <col min="11775" max="11775" width="55.81640625" style="3" customWidth="1"/>
    <col min="11776" max="11778" width="14.54296875" style="3" customWidth="1"/>
    <col min="11779" max="11779" width="11.453125" style="3"/>
    <col min="11780" max="11780" width="1.81640625" style="3" customWidth="1"/>
    <col min="11781" max="11784" width="8.1796875" style="3" customWidth="1"/>
    <col min="11785" max="11785" width="2.54296875" style="3" customWidth="1"/>
    <col min="11786" max="11788" width="12.1796875" style="3" customWidth="1"/>
    <col min="11789" max="12029" width="11.453125" style="3"/>
    <col min="12030" max="12030" width="13" style="3" customWidth="1"/>
    <col min="12031" max="12031" width="55.81640625" style="3" customWidth="1"/>
    <col min="12032" max="12034" width="14.54296875" style="3" customWidth="1"/>
    <col min="12035" max="12035" width="11.453125" style="3"/>
    <col min="12036" max="12036" width="1.81640625" style="3" customWidth="1"/>
    <col min="12037" max="12040" width="8.1796875" style="3" customWidth="1"/>
    <col min="12041" max="12041" width="2.54296875" style="3" customWidth="1"/>
    <col min="12042" max="12044" width="12.1796875" style="3" customWidth="1"/>
    <col min="12045" max="12285" width="11.453125" style="3"/>
    <col min="12286" max="12286" width="13" style="3" customWidth="1"/>
    <col min="12287" max="12287" width="55.81640625" style="3" customWidth="1"/>
    <col min="12288" max="12290" width="14.54296875" style="3" customWidth="1"/>
    <col min="12291" max="12291" width="11.453125" style="3"/>
    <col min="12292" max="12292" width="1.81640625" style="3" customWidth="1"/>
    <col min="12293" max="12296" width="8.1796875" style="3" customWidth="1"/>
    <col min="12297" max="12297" width="2.54296875" style="3" customWidth="1"/>
    <col min="12298" max="12300" width="12.1796875" style="3" customWidth="1"/>
    <col min="12301" max="12541" width="11.453125" style="3"/>
    <col min="12542" max="12542" width="13" style="3" customWidth="1"/>
    <col min="12543" max="12543" width="55.81640625" style="3" customWidth="1"/>
    <col min="12544" max="12546" width="14.54296875" style="3" customWidth="1"/>
    <col min="12547" max="12547" width="11.453125" style="3"/>
    <col min="12548" max="12548" width="1.81640625" style="3" customWidth="1"/>
    <col min="12549" max="12552" width="8.1796875" style="3" customWidth="1"/>
    <col min="12553" max="12553" width="2.54296875" style="3" customWidth="1"/>
    <col min="12554" max="12556" width="12.1796875" style="3" customWidth="1"/>
    <col min="12557" max="12797" width="11.453125" style="3"/>
    <col min="12798" max="12798" width="13" style="3" customWidth="1"/>
    <col min="12799" max="12799" width="55.81640625" style="3" customWidth="1"/>
    <col min="12800" max="12802" width="14.54296875" style="3" customWidth="1"/>
    <col min="12803" max="12803" width="11.453125" style="3"/>
    <col min="12804" max="12804" width="1.81640625" style="3" customWidth="1"/>
    <col min="12805" max="12808" width="8.1796875" style="3" customWidth="1"/>
    <col min="12809" max="12809" width="2.54296875" style="3" customWidth="1"/>
    <col min="12810" max="12812" width="12.1796875" style="3" customWidth="1"/>
    <col min="12813" max="13053" width="11.453125" style="3"/>
    <col min="13054" max="13054" width="13" style="3" customWidth="1"/>
    <col min="13055" max="13055" width="55.81640625" style="3" customWidth="1"/>
    <col min="13056" max="13058" width="14.54296875" style="3" customWidth="1"/>
    <col min="13059" max="13059" width="11.453125" style="3"/>
    <col min="13060" max="13060" width="1.81640625" style="3" customWidth="1"/>
    <col min="13061" max="13064" width="8.1796875" style="3" customWidth="1"/>
    <col min="13065" max="13065" width="2.54296875" style="3" customWidth="1"/>
    <col min="13066" max="13068" width="12.1796875" style="3" customWidth="1"/>
    <col min="13069" max="13309" width="11.453125" style="3"/>
    <col min="13310" max="13310" width="13" style="3" customWidth="1"/>
    <col min="13311" max="13311" width="55.81640625" style="3" customWidth="1"/>
    <col min="13312" max="13314" width="14.54296875" style="3" customWidth="1"/>
    <col min="13315" max="13315" width="11.453125" style="3"/>
    <col min="13316" max="13316" width="1.81640625" style="3" customWidth="1"/>
    <col min="13317" max="13320" width="8.1796875" style="3" customWidth="1"/>
    <col min="13321" max="13321" width="2.54296875" style="3" customWidth="1"/>
    <col min="13322" max="13324" width="12.1796875" style="3" customWidth="1"/>
    <col min="13325" max="13565" width="11.453125" style="3"/>
    <col min="13566" max="13566" width="13" style="3" customWidth="1"/>
    <col min="13567" max="13567" width="55.81640625" style="3" customWidth="1"/>
    <col min="13568" max="13570" width="14.54296875" style="3" customWidth="1"/>
    <col min="13571" max="13571" width="11.453125" style="3"/>
    <col min="13572" max="13572" width="1.81640625" style="3" customWidth="1"/>
    <col min="13573" max="13576" width="8.1796875" style="3" customWidth="1"/>
    <col min="13577" max="13577" width="2.54296875" style="3" customWidth="1"/>
    <col min="13578" max="13580" width="12.1796875" style="3" customWidth="1"/>
    <col min="13581" max="13821" width="11.453125" style="3"/>
    <col min="13822" max="13822" width="13" style="3" customWidth="1"/>
    <col min="13823" max="13823" width="55.81640625" style="3" customWidth="1"/>
    <col min="13824" max="13826" width="14.54296875" style="3" customWidth="1"/>
    <col min="13827" max="13827" width="11.453125" style="3"/>
    <col min="13828" max="13828" width="1.81640625" style="3" customWidth="1"/>
    <col min="13829" max="13832" width="8.1796875" style="3" customWidth="1"/>
    <col min="13833" max="13833" width="2.54296875" style="3" customWidth="1"/>
    <col min="13834" max="13836" width="12.1796875" style="3" customWidth="1"/>
    <col min="13837" max="14077" width="11.453125" style="3"/>
    <col min="14078" max="14078" width="13" style="3" customWidth="1"/>
    <col min="14079" max="14079" width="55.81640625" style="3" customWidth="1"/>
    <col min="14080" max="14082" width="14.54296875" style="3" customWidth="1"/>
    <col min="14083" max="14083" width="11.453125" style="3"/>
    <col min="14084" max="14084" width="1.81640625" style="3" customWidth="1"/>
    <col min="14085" max="14088" width="8.1796875" style="3" customWidth="1"/>
    <col min="14089" max="14089" width="2.54296875" style="3" customWidth="1"/>
    <col min="14090" max="14092" width="12.1796875" style="3" customWidth="1"/>
    <col min="14093" max="14333" width="11.453125" style="3"/>
    <col min="14334" max="14334" width="13" style="3" customWidth="1"/>
    <col min="14335" max="14335" width="55.81640625" style="3" customWidth="1"/>
    <col min="14336" max="14338" width="14.54296875" style="3" customWidth="1"/>
    <col min="14339" max="14339" width="11.453125" style="3"/>
    <col min="14340" max="14340" width="1.81640625" style="3" customWidth="1"/>
    <col min="14341" max="14344" width="8.1796875" style="3" customWidth="1"/>
    <col min="14345" max="14345" width="2.54296875" style="3" customWidth="1"/>
    <col min="14346" max="14348" width="12.1796875" style="3" customWidth="1"/>
    <col min="14349" max="14589" width="11.453125" style="3"/>
    <col min="14590" max="14590" width="13" style="3" customWidth="1"/>
    <col min="14591" max="14591" width="55.81640625" style="3" customWidth="1"/>
    <col min="14592" max="14594" width="14.54296875" style="3" customWidth="1"/>
    <col min="14595" max="14595" width="11.453125" style="3"/>
    <col min="14596" max="14596" width="1.81640625" style="3" customWidth="1"/>
    <col min="14597" max="14600" width="8.1796875" style="3" customWidth="1"/>
    <col min="14601" max="14601" width="2.54296875" style="3" customWidth="1"/>
    <col min="14602" max="14604" width="12.1796875" style="3" customWidth="1"/>
    <col min="14605" max="14845" width="11.453125" style="3"/>
    <col min="14846" max="14846" width="13" style="3" customWidth="1"/>
    <col min="14847" max="14847" width="55.81640625" style="3" customWidth="1"/>
    <col min="14848" max="14850" width="14.54296875" style="3" customWidth="1"/>
    <col min="14851" max="14851" width="11.453125" style="3"/>
    <col min="14852" max="14852" width="1.81640625" style="3" customWidth="1"/>
    <col min="14853" max="14856" width="8.1796875" style="3" customWidth="1"/>
    <col min="14857" max="14857" width="2.54296875" style="3" customWidth="1"/>
    <col min="14858" max="14860" width="12.1796875" style="3" customWidth="1"/>
    <col min="14861" max="15101" width="11.453125" style="3"/>
    <col min="15102" max="15102" width="13" style="3" customWidth="1"/>
    <col min="15103" max="15103" width="55.81640625" style="3" customWidth="1"/>
    <col min="15104" max="15106" width="14.54296875" style="3" customWidth="1"/>
    <col min="15107" max="15107" width="11.453125" style="3"/>
    <col min="15108" max="15108" width="1.81640625" style="3" customWidth="1"/>
    <col min="15109" max="15112" width="8.1796875" style="3" customWidth="1"/>
    <col min="15113" max="15113" width="2.54296875" style="3" customWidth="1"/>
    <col min="15114" max="15116" width="12.1796875" style="3" customWidth="1"/>
    <col min="15117" max="15357" width="11.453125" style="3"/>
    <col min="15358" max="15358" width="13" style="3" customWidth="1"/>
    <col min="15359" max="15359" width="55.81640625" style="3" customWidth="1"/>
    <col min="15360" max="15362" width="14.54296875" style="3" customWidth="1"/>
    <col min="15363" max="15363" width="11.453125" style="3"/>
    <col min="15364" max="15364" width="1.81640625" style="3" customWidth="1"/>
    <col min="15365" max="15368" width="8.1796875" style="3" customWidth="1"/>
    <col min="15369" max="15369" width="2.54296875" style="3" customWidth="1"/>
    <col min="15370" max="15372" width="12.1796875" style="3" customWidth="1"/>
    <col min="15373" max="15613" width="11.453125" style="3"/>
    <col min="15614" max="15614" width="13" style="3" customWidth="1"/>
    <col min="15615" max="15615" width="55.81640625" style="3" customWidth="1"/>
    <col min="15616" max="15618" width="14.54296875" style="3" customWidth="1"/>
    <col min="15619" max="15619" width="11.453125" style="3"/>
    <col min="15620" max="15620" width="1.81640625" style="3" customWidth="1"/>
    <col min="15621" max="15624" width="8.1796875" style="3" customWidth="1"/>
    <col min="15625" max="15625" width="2.54296875" style="3" customWidth="1"/>
    <col min="15626" max="15628" width="12.1796875" style="3" customWidth="1"/>
    <col min="15629" max="15869" width="11.453125" style="3"/>
    <col min="15870" max="15870" width="13" style="3" customWidth="1"/>
    <col min="15871" max="15871" width="55.81640625" style="3" customWidth="1"/>
    <col min="15872" max="15874" width="14.54296875" style="3" customWidth="1"/>
    <col min="15875" max="15875" width="11.453125" style="3"/>
    <col min="15876" max="15876" width="1.81640625" style="3" customWidth="1"/>
    <col min="15877" max="15880" width="8.1796875" style="3" customWidth="1"/>
    <col min="15881" max="15881" width="2.54296875" style="3" customWidth="1"/>
    <col min="15882" max="15884" width="12.1796875" style="3" customWidth="1"/>
    <col min="15885" max="16125" width="11.453125" style="3"/>
    <col min="16126" max="16126" width="13" style="3" customWidth="1"/>
    <col min="16127" max="16127" width="55.81640625" style="3" customWidth="1"/>
    <col min="16128" max="16130" width="14.54296875" style="3" customWidth="1"/>
    <col min="16131" max="16131" width="11.453125" style="3"/>
    <col min="16132" max="16132" width="1.81640625" style="3" customWidth="1"/>
    <col min="16133" max="16136" width="8.1796875" style="3" customWidth="1"/>
    <col min="16137" max="16137" width="2.54296875" style="3" customWidth="1"/>
    <col min="16138" max="16140" width="12.1796875" style="3" customWidth="1"/>
    <col min="16141" max="16384" width="11.453125" style="3"/>
  </cols>
  <sheetData>
    <row r="1" spans="1:13" x14ac:dyDescent="0.25">
      <c r="A1" s="16"/>
      <c r="B1" s="17"/>
      <c r="C1" s="1"/>
      <c r="D1" s="1"/>
      <c r="E1" s="1"/>
      <c r="F1" s="2"/>
      <c r="G1" s="2"/>
      <c r="H1" s="2"/>
      <c r="I1" s="2"/>
      <c r="J1" s="1"/>
      <c r="K1" s="1"/>
      <c r="L1" s="1"/>
      <c r="M1" s="1"/>
    </row>
    <row r="2" spans="1:13" x14ac:dyDescent="0.25">
      <c r="A2" s="18"/>
      <c r="B2" s="19"/>
    </row>
    <row r="3" spans="1:13" ht="13" x14ac:dyDescent="0.3">
      <c r="A3" s="18"/>
      <c r="B3" s="19"/>
      <c r="C3" s="5"/>
    </row>
    <row r="4" spans="1:13" x14ac:dyDescent="0.25">
      <c r="A4" s="18"/>
      <c r="B4" s="19"/>
    </row>
    <row r="5" spans="1:13" x14ac:dyDescent="0.25">
      <c r="A5" s="18"/>
      <c r="B5" s="19"/>
    </row>
    <row r="6" spans="1:13" ht="14.5" x14ac:dyDescent="0.35">
      <c r="A6" s="22" t="s">
        <v>0</v>
      </c>
      <c r="B6" t="s">
        <v>98</v>
      </c>
    </row>
    <row r="7" spans="1:13" ht="13.5" thickBot="1" x14ac:dyDescent="0.35">
      <c r="A7" s="22" t="s">
        <v>1</v>
      </c>
      <c r="B7" s="21" t="s">
        <v>99</v>
      </c>
      <c r="F7" s="200"/>
      <c r="G7" s="200"/>
      <c r="H7" s="200"/>
      <c r="I7" s="200"/>
      <c r="J7" s="200"/>
      <c r="K7" s="200"/>
      <c r="L7" s="200"/>
      <c r="M7" s="37"/>
    </row>
    <row r="8" spans="1:13" ht="30" customHeight="1" thickBot="1" x14ac:dyDescent="0.3">
      <c r="A8" s="22" t="s">
        <v>2</v>
      </c>
      <c r="B8" s="23" t="s">
        <v>9</v>
      </c>
      <c r="F8" s="196" t="s">
        <v>3</v>
      </c>
      <c r="G8" s="197"/>
      <c r="H8" s="197"/>
      <c r="I8" s="38"/>
      <c r="J8" s="198" t="s">
        <v>4</v>
      </c>
      <c r="K8" s="199"/>
      <c r="L8" s="199"/>
      <c r="M8" s="130"/>
    </row>
    <row r="9" spans="1:13" ht="13.5" thickBot="1" x14ac:dyDescent="0.3">
      <c r="A9" s="6" t="s">
        <v>5</v>
      </c>
      <c r="B9" s="6" t="s">
        <v>0</v>
      </c>
      <c r="C9" s="6" t="s">
        <v>6</v>
      </c>
      <c r="D9" s="7" t="s">
        <v>83</v>
      </c>
      <c r="E9" s="35"/>
      <c r="F9" s="8" t="s">
        <v>15</v>
      </c>
      <c r="G9" s="9" t="s">
        <v>16</v>
      </c>
      <c r="H9" s="9" t="s">
        <v>17</v>
      </c>
      <c r="I9" s="39" t="s">
        <v>88</v>
      </c>
      <c r="J9" s="10" t="s">
        <v>18</v>
      </c>
      <c r="K9" s="11" t="s">
        <v>19</v>
      </c>
      <c r="L9" s="11" t="s">
        <v>20</v>
      </c>
      <c r="M9" s="109" t="s">
        <v>89</v>
      </c>
    </row>
    <row r="10" spans="1:13" ht="13" x14ac:dyDescent="0.25">
      <c r="A10" s="6" t="s">
        <v>22</v>
      </c>
      <c r="B10" s="12" t="s">
        <v>23</v>
      </c>
      <c r="C10" s="69">
        <f>SUM(C11:C21)</f>
        <v>692995.24767976906</v>
      </c>
      <c r="D10" s="82">
        <f>C10/$C$40</f>
        <v>0.53307327828832707</v>
      </c>
      <c r="F10" s="98"/>
      <c r="G10" s="99"/>
      <c r="H10" s="99"/>
      <c r="I10" s="135"/>
      <c r="J10" s="140">
        <f>SUM(J11:J20)</f>
        <v>292946.83748528227</v>
      </c>
      <c r="K10" s="69">
        <f>SUM(K11:K20)</f>
        <v>276245.26366242243</v>
      </c>
      <c r="L10" s="69">
        <f>SUM(L11:L20)</f>
        <v>35569.482141054978</v>
      </c>
      <c r="M10" s="141">
        <f>SUM(M11:M21)</f>
        <v>88233.664391009224</v>
      </c>
    </row>
    <row r="11" spans="1:13" x14ac:dyDescent="0.25">
      <c r="A11" s="26" t="s">
        <v>24</v>
      </c>
      <c r="B11" s="24" t="s">
        <v>25</v>
      </c>
      <c r="C11" s="54">
        <v>115346.38700684892</v>
      </c>
      <c r="D11" s="27"/>
      <c r="F11" s="117"/>
      <c r="G11" s="118">
        <v>1</v>
      </c>
      <c r="H11" s="118"/>
      <c r="I11" s="136"/>
      <c r="J11" s="142">
        <f t="shared" ref="J11:J19" si="0">F11*$C11</f>
        <v>0</v>
      </c>
      <c r="K11" s="54">
        <f t="shared" ref="K11:K19" si="1">G11*$C11</f>
        <v>115346.38700684892</v>
      </c>
      <c r="L11" s="54">
        <f t="shared" ref="L11:M19" si="2">H11*$C11</f>
        <v>0</v>
      </c>
      <c r="M11" s="143">
        <f t="shared" si="2"/>
        <v>0</v>
      </c>
    </row>
    <row r="12" spans="1:13" x14ac:dyDescent="0.25">
      <c r="A12" s="26" t="s">
        <v>26</v>
      </c>
      <c r="B12" s="28" t="s">
        <v>27</v>
      </c>
      <c r="C12" s="54">
        <v>152895.76059766114</v>
      </c>
      <c r="D12" s="27"/>
      <c r="F12" s="117"/>
      <c r="G12" s="118">
        <v>1</v>
      </c>
      <c r="H12" s="118"/>
      <c r="I12" s="136"/>
      <c r="J12" s="142">
        <f t="shared" si="0"/>
        <v>0</v>
      </c>
      <c r="K12" s="54">
        <f t="shared" si="1"/>
        <v>152895.76059766114</v>
      </c>
      <c r="L12" s="54">
        <f t="shared" si="2"/>
        <v>0</v>
      </c>
      <c r="M12" s="143">
        <f t="shared" si="2"/>
        <v>0</v>
      </c>
    </row>
    <row r="13" spans="1:13" x14ac:dyDescent="0.25">
      <c r="A13" s="26" t="s">
        <v>28</v>
      </c>
      <c r="B13" s="28" t="s">
        <v>29</v>
      </c>
      <c r="C13" s="54">
        <v>0</v>
      </c>
      <c r="D13" s="27"/>
      <c r="F13" s="117"/>
      <c r="G13" s="118"/>
      <c r="H13" s="118"/>
      <c r="I13" s="136"/>
      <c r="J13" s="142">
        <f t="shared" si="0"/>
        <v>0</v>
      </c>
      <c r="K13" s="54">
        <f t="shared" si="1"/>
        <v>0</v>
      </c>
      <c r="L13" s="54">
        <f t="shared" si="2"/>
        <v>0</v>
      </c>
      <c r="M13" s="143">
        <f t="shared" si="2"/>
        <v>0</v>
      </c>
    </row>
    <row r="14" spans="1:13" x14ac:dyDescent="0.25">
      <c r="A14" s="29" t="s">
        <v>30</v>
      </c>
      <c r="B14" s="30" t="s">
        <v>91</v>
      </c>
      <c r="C14" s="54">
        <v>284232.33333333331</v>
      </c>
      <c r="D14" s="27"/>
      <c r="F14" s="117">
        <v>1</v>
      </c>
      <c r="G14" s="118"/>
      <c r="H14" s="118"/>
      <c r="I14" s="136"/>
      <c r="J14" s="142">
        <f t="shared" si="0"/>
        <v>284232.33333333331</v>
      </c>
      <c r="K14" s="54">
        <f t="shared" si="1"/>
        <v>0</v>
      </c>
      <c r="L14" s="54">
        <f t="shared" si="2"/>
        <v>0</v>
      </c>
      <c r="M14" s="143">
        <f t="shared" si="2"/>
        <v>0</v>
      </c>
    </row>
    <row r="15" spans="1:13" x14ac:dyDescent="0.25">
      <c r="A15" s="29" t="s">
        <v>31</v>
      </c>
      <c r="B15" s="30" t="s">
        <v>32</v>
      </c>
      <c r="C15" s="54">
        <v>0</v>
      </c>
      <c r="D15" s="27"/>
      <c r="F15" s="117"/>
      <c r="G15" s="118"/>
      <c r="H15" s="118"/>
      <c r="I15" s="136"/>
      <c r="J15" s="142">
        <f t="shared" si="0"/>
        <v>0</v>
      </c>
      <c r="K15" s="54">
        <f t="shared" si="1"/>
        <v>0</v>
      </c>
      <c r="L15" s="54">
        <f t="shared" si="2"/>
        <v>0</v>
      </c>
      <c r="M15" s="143">
        <f t="shared" si="2"/>
        <v>0</v>
      </c>
    </row>
    <row r="16" spans="1:13" x14ac:dyDescent="0.25">
      <c r="A16" s="29" t="s">
        <v>33</v>
      </c>
      <c r="B16" s="30" t="s">
        <v>34</v>
      </c>
      <c r="C16" s="54">
        <v>0</v>
      </c>
      <c r="D16" s="27"/>
      <c r="F16" s="117"/>
      <c r="G16" s="118"/>
      <c r="H16" s="118"/>
      <c r="I16" s="136"/>
      <c r="J16" s="142">
        <f t="shared" si="0"/>
        <v>0</v>
      </c>
      <c r="K16" s="54">
        <f t="shared" si="1"/>
        <v>0</v>
      </c>
      <c r="L16" s="54">
        <f t="shared" si="2"/>
        <v>0</v>
      </c>
      <c r="M16" s="143">
        <f t="shared" si="2"/>
        <v>0</v>
      </c>
    </row>
    <row r="17" spans="1:13" ht="25" x14ac:dyDescent="0.25">
      <c r="A17" s="29" t="s">
        <v>35</v>
      </c>
      <c r="B17" s="30" t="s">
        <v>36</v>
      </c>
      <c r="C17" s="54">
        <v>0</v>
      </c>
      <c r="D17" s="27"/>
      <c r="F17" s="117"/>
      <c r="G17" s="118"/>
      <c r="H17" s="118"/>
      <c r="I17" s="136"/>
      <c r="J17" s="142">
        <f t="shared" si="0"/>
        <v>0</v>
      </c>
      <c r="K17" s="54">
        <f t="shared" si="1"/>
        <v>0</v>
      </c>
      <c r="L17" s="54">
        <f t="shared" si="2"/>
        <v>0</v>
      </c>
      <c r="M17" s="143">
        <f t="shared" si="2"/>
        <v>0</v>
      </c>
    </row>
    <row r="18" spans="1:13" ht="25" x14ac:dyDescent="0.25">
      <c r="A18" s="25" t="s">
        <v>37</v>
      </c>
      <c r="B18" s="24" t="s">
        <v>84</v>
      </c>
      <c r="C18" s="54">
        <v>17784.702350916294</v>
      </c>
      <c r="D18" s="27"/>
      <c r="F18" s="121">
        <v>0.49</v>
      </c>
      <c r="G18" s="118">
        <v>0.45</v>
      </c>
      <c r="H18" s="119">
        <v>0.06</v>
      </c>
      <c r="I18" s="137"/>
      <c r="J18" s="142">
        <f t="shared" si="0"/>
        <v>8714.5041519489841</v>
      </c>
      <c r="K18" s="54">
        <f t="shared" si="1"/>
        <v>8003.1160579123325</v>
      </c>
      <c r="L18" s="54">
        <f t="shared" si="2"/>
        <v>1067.0821410549777</v>
      </c>
      <c r="M18" s="143">
        <f t="shared" si="2"/>
        <v>0</v>
      </c>
    </row>
    <row r="19" spans="1:13" ht="15" customHeight="1" x14ac:dyDescent="0.25">
      <c r="A19" s="25" t="s">
        <v>38</v>
      </c>
      <c r="B19" s="24" t="s">
        <v>39</v>
      </c>
      <c r="C19" s="54">
        <v>34502.400000000001</v>
      </c>
      <c r="D19" s="27"/>
      <c r="F19" s="121"/>
      <c r="G19" s="118"/>
      <c r="H19" s="119">
        <v>1</v>
      </c>
      <c r="I19" s="137"/>
      <c r="J19" s="142">
        <f t="shared" si="0"/>
        <v>0</v>
      </c>
      <c r="K19" s="54">
        <f t="shared" si="1"/>
        <v>0</v>
      </c>
      <c r="L19" s="54">
        <f t="shared" si="2"/>
        <v>34502.400000000001</v>
      </c>
      <c r="M19" s="143">
        <f t="shared" si="2"/>
        <v>0</v>
      </c>
    </row>
    <row r="20" spans="1:13" ht="25" x14ac:dyDescent="0.25">
      <c r="A20" s="25" t="s">
        <v>40</v>
      </c>
      <c r="B20" s="24" t="s">
        <v>97</v>
      </c>
      <c r="C20" s="27"/>
      <c r="D20" s="27"/>
      <c r="F20" s="121"/>
      <c r="G20" s="118"/>
      <c r="H20" s="119"/>
      <c r="I20" s="137">
        <v>0</v>
      </c>
      <c r="J20" s="142">
        <f>F20*$C21</f>
        <v>0</v>
      </c>
      <c r="K20" s="54">
        <f>G20*$C21</f>
        <v>0</v>
      </c>
      <c r="L20" s="54">
        <f>H20*$C21</f>
        <v>0</v>
      </c>
      <c r="M20" s="143">
        <f>I20*$C21</f>
        <v>0</v>
      </c>
    </row>
    <row r="21" spans="1:13" x14ac:dyDescent="0.25">
      <c r="A21" s="25" t="s">
        <v>93</v>
      </c>
      <c r="B21" s="24" t="s">
        <v>92</v>
      </c>
      <c r="C21" s="54">
        <v>88233.664391009224</v>
      </c>
      <c r="D21" s="27"/>
      <c r="F21" s="121"/>
      <c r="G21" s="118"/>
      <c r="H21" s="119"/>
      <c r="I21" s="137">
        <v>1</v>
      </c>
      <c r="J21" s="142">
        <f>F21*$C22</f>
        <v>0</v>
      </c>
      <c r="K21" s="54">
        <f>G21*$C22</f>
        <v>0</v>
      </c>
      <c r="L21" s="54">
        <f>H21*$C22</f>
        <v>0</v>
      </c>
      <c r="M21" s="143">
        <f>I21*$C21</f>
        <v>88233.664391009224</v>
      </c>
    </row>
    <row r="22" spans="1:13" ht="13" x14ac:dyDescent="0.25">
      <c r="A22" s="13" t="s">
        <v>41</v>
      </c>
      <c r="B22" s="14" t="s">
        <v>42</v>
      </c>
      <c r="C22" s="70">
        <f>SUM(C23:C24)</f>
        <v>9900</v>
      </c>
      <c r="D22" s="127">
        <f>C22/$C$40</f>
        <v>7.6153847702764045E-3</v>
      </c>
      <c r="F22" s="43"/>
      <c r="G22" s="44"/>
      <c r="H22" s="44"/>
      <c r="I22" s="138"/>
      <c r="J22" s="144">
        <f t="shared" ref="J22:L22" si="3">SUM(J23:J24)</f>
        <v>4851</v>
      </c>
      <c r="K22" s="70">
        <f t="shared" si="3"/>
        <v>4455</v>
      </c>
      <c r="L22" s="70">
        <f t="shared" si="3"/>
        <v>594</v>
      </c>
      <c r="M22" s="145">
        <f t="shared" ref="M22" si="4">SUM(M23:M24)</f>
        <v>0</v>
      </c>
    </row>
    <row r="23" spans="1:13" x14ac:dyDescent="0.25">
      <c r="A23" s="25" t="s">
        <v>43</v>
      </c>
      <c r="B23" s="24" t="s">
        <v>44</v>
      </c>
      <c r="C23" s="54">
        <v>7900</v>
      </c>
      <c r="D23" s="27"/>
      <c r="F23" s="117">
        <v>0.49</v>
      </c>
      <c r="G23" s="118">
        <v>0.45</v>
      </c>
      <c r="H23" s="118">
        <v>0.06</v>
      </c>
      <c r="I23" s="136"/>
      <c r="J23" s="142">
        <f t="shared" ref="J23:M24" si="5">F23*$C23</f>
        <v>3871</v>
      </c>
      <c r="K23" s="54">
        <f t="shared" si="5"/>
        <v>3555</v>
      </c>
      <c r="L23" s="54">
        <f t="shared" si="5"/>
        <v>474</v>
      </c>
      <c r="M23" s="143">
        <f t="shared" si="5"/>
        <v>0</v>
      </c>
    </row>
    <row r="24" spans="1:13" x14ac:dyDescent="0.25">
      <c r="A24" s="25" t="s">
        <v>45</v>
      </c>
      <c r="B24" s="24" t="s">
        <v>46</v>
      </c>
      <c r="C24" s="54">
        <v>2000</v>
      </c>
      <c r="D24" s="27"/>
      <c r="F24" s="117">
        <v>0.49</v>
      </c>
      <c r="G24" s="118">
        <v>0.45</v>
      </c>
      <c r="H24" s="118">
        <v>0.06</v>
      </c>
      <c r="I24" s="136"/>
      <c r="J24" s="142">
        <f t="shared" si="5"/>
        <v>980</v>
      </c>
      <c r="K24" s="54">
        <f t="shared" si="5"/>
        <v>900</v>
      </c>
      <c r="L24" s="54">
        <f t="shared" si="5"/>
        <v>120</v>
      </c>
      <c r="M24" s="143">
        <f t="shared" si="5"/>
        <v>0</v>
      </c>
    </row>
    <row r="25" spans="1:13" ht="13" x14ac:dyDescent="0.25">
      <c r="A25" s="13" t="s">
        <v>47</v>
      </c>
      <c r="B25" s="14" t="s">
        <v>48</v>
      </c>
      <c r="C25" s="70">
        <f>SUM(C26:C27)</f>
        <v>390000</v>
      </c>
      <c r="D25" s="127">
        <f>C25/$C$40</f>
        <v>0.30000000610179778</v>
      </c>
      <c r="F25" s="43"/>
      <c r="G25" s="44"/>
      <c r="H25" s="44"/>
      <c r="I25" s="138"/>
      <c r="J25" s="144">
        <f t="shared" ref="J25:L25" si="6">SUM(J26:J27)</f>
        <v>191100</v>
      </c>
      <c r="K25" s="70">
        <f t="shared" si="6"/>
        <v>175500</v>
      </c>
      <c r="L25" s="70">
        <f t="shared" si="6"/>
        <v>23400</v>
      </c>
      <c r="M25" s="145">
        <f t="shared" ref="M25" si="7">SUM(M26:M27)</f>
        <v>0</v>
      </c>
    </row>
    <row r="26" spans="1:13" x14ac:dyDescent="0.25">
      <c r="A26" s="25" t="s">
        <v>49</v>
      </c>
      <c r="B26" s="24" t="s">
        <v>50</v>
      </c>
      <c r="C26" s="54">
        <v>328968.5</v>
      </c>
      <c r="D26" s="27"/>
      <c r="F26" s="121">
        <v>0.49</v>
      </c>
      <c r="G26" s="118">
        <v>0.45</v>
      </c>
      <c r="H26" s="118">
        <v>0.06</v>
      </c>
      <c r="I26" s="136"/>
      <c r="J26" s="142">
        <f t="shared" ref="J26:M27" si="8">F26*$C26</f>
        <v>161194.565</v>
      </c>
      <c r="K26" s="54">
        <f t="shared" si="8"/>
        <v>148035.82500000001</v>
      </c>
      <c r="L26" s="54">
        <f t="shared" si="8"/>
        <v>19738.11</v>
      </c>
      <c r="M26" s="143">
        <f t="shared" si="8"/>
        <v>0</v>
      </c>
    </row>
    <row r="27" spans="1:13" x14ac:dyDescent="0.25">
      <c r="A27" s="25" t="s">
        <v>51</v>
      </c>
      <c r="B27" s="24" t="s">
        <v>52</v>
      </c>
      <c r="C27" s="54">
        <v>61031.500000000007</v>
      </c>
      <c r="D27" s="27"/>
      <c r="F27" s="121">
        <v>0.49</v>
      </c>
      <c r="G27" s="118">
        <v>0.45</v>
      </c>
      <c r="H27" s="118">
        <v>0.06</v>
      </c>
      <c r="I27" s="136"/>
      <c r="J27" s="142">
        <f t="shared" si="8"/>
        <v>29905.435000000001</v>
      </c>
      <c r="K27" s="54">
        <f t="shared" si="8"/>
        <v>27464.175000000003</v>
      </c>
      <c r="L27" s="54">
        <f t="shared" si="8"/>
        <v>3661.8900000000003</v>
      </c>
      <c r="M27" s="143">
        <f t="shared" si="8"/>
        <v>0</v>
      </c>
    </row>
    <row r="28" spans="1:13" ht="13" x14ac:dyDescent="0.25">
      <c r="A28" s="13" t="s">
        <v>55</v>
      </c>
      <c r="B28" s="14" t="s">
        <v>56</v>
      </c>
      <c r="C28" s="70">
        <f>SUM(C29:C34)</f>
        <v>189165.826</v>
      </c>
      <c r="D28" s="127">
        <f>C28/$C$40</f>
        <v>0.14551217680577336</v>
      </c>
      <c r="F28" s="43"/>
      <c r="G28" s="44"/>
      <c r="H28" s="44"/>
      <c r="I28" s="138"/>
      <c r="J28" s="144">
        <f>SUM(J29:J34)</f>
        <v>92691.254739999989</v>
      </c>
      <c r="K28" s="70">
        <f t="shared" ref="K28:L28" si="9">SUM(K29:K34)</f>
        <v>85124.621699999989</v>
      </c>
      <c r="L28" s="70">
        <f t="shared" si="9"/>
        <v>11349.949559999997</v>
      </c>
      <c r="M28" s="145">
        <f t="shared" ref="M28" si="10">SUM(M29:M34)</f>
        <v>0</v>
      </c>
    </row>
    <row r="29" spans="1:13" x14ac:dyDescent="0.25">
      <c r="A29" s="25" t="s">
        <v>57</v>
      </c>
      <c r="B29" s="24" t="s">
        <v>58</v>
      </c>
      <c r="C29" s="54">
        <v>21087.387999999999</v>
      </c>
      <c r="D29" s="27"/>
      <c r="F29" s="117">
        <v>0.49</v>
      </c>
      <c r="G29" s="118">
        <v>0.45</v>
      </c>
      <c r="H29" s="118">
        <v>0.06</v>
      </c>
      <c r="I29" s="136"/>
      <c r="J29" s="142">
        <f t="shared" ref="J29:M34" si="11">F29*$C29</f>
        <v>10332.820119999998</v>
      </c>
      <c r="K29" s="54">
        <f t="shared" si="11"/>
        <v>9489.3245999999999</v>
      </c>
      <c r="L29" s="54">
        <f t="shared" si="11"/>
        <v>1265.2432799999999</v>
      </c>
      <c r="M29" s="143">
        <f t="shared" si="11"/>
        <v>0</v>
      </c>
    </row>
    <row r="30" spans="1:13" x14ac:dyDescent="0.25">
      <c r="A30" s="25" t="s">
        <v>59</v>
      </c>
      <c r="B30" s="24" t="s">
        <v>60</v>
      </c>
      <c r="C30" s="54">
        <v>16100</v>
      </c>
      <c r="D30" s="27"/>
      <c r="F30" s="117">
        <v>0.49</v>
      </c>
      <c r="G30" s="118">
        <v>0.45</v>
      </c>
      <c r="H30" s="118">
        <v>0.06</v>
      </c>
      <c r="I30" s="136"/>
      <c r="J30" s="142">
        <f t="shared" si="11"/>
        <v>7889</v>
      </c>
      <c r="K30" s="54">
        <f t="shared" si="11"/>
        <v>7245</v>
      </c>
      <c r="L30" s="54">
        <f t="shared" si="11"/>
        <v>966</v>
      </c>
      <c r="M30" s="143">
        <f t="shared" si="11"/>
        <v>0</v>
      </c>
    </row>
    <row r="31" spans="1:13" x14ac:dyDescent="0.25">
      <c r="A31" s="25" t="s">
        <v>61</v>
      </c>
      <c r="B31" s="24" t="s">
        <v>62</v>
      </c>
      <c r="C31" s="54">
        <v>5335.6399999999994</v>
      </c>
      <c r="D31" s="27"/>
      <c r="F31" s="117">
        <v>0.49</v>
      </c>
      <c r="G31" s="118">
        <v>0.45</v>
      </c>
      <c r="H31" s="118">
        <v>0.06</v>
      </c>
      <c r="I31" s="136"/>
      <c r="J31" s="142">
        <f t="shared" si="11"/>
        <v>2614.4635999999996</v>
      </c>
      <c r="K31" s="54">
        <f t="shared" si="11"/>
        <v>2401.038</v>
      </c>
      <c r="L31" s="54">
        <f t="shared" si="11"/>
        <v>320.13839999999993</v>
      </c>
      <c r="M31" s="143">
        <f t="shared" si="11"/>
        <v>0</v>
      </c>
    </row>
    <row r="32" spans="1:13" x14ac:dyDescent="0.25">
      <c r="A32" s="25" t="s">
        <v>63</v>
      </c>
      <c r="B32" s="24" t="s">
        <v>64</v>
      </c>
      <c r="C32" s="54">
        <v>125487.83699999998</v>
      </c>
      <c r="D32" s="27"/>
      <c r="F32" s="117">
        <v>0.49</v>
      </c>
      <c r="G32" s="118">
        <v>0.45</v>
      </c>
      <c r="H32" s="118">
        <v>0.06</v>
      </c>
      <c r="I32" s="136"/>
      <c r="J32" s="142">
        <f t="shared" si="11"/>
        <v>61489.040129999994</v>
      </c>
      <c r="K32" s="54">
        <f t="shared" si="11"/>
        <v>56469.526649999993</v>
      </c>
      <c r="L32" s="54">
        <f t="shared" si="11"/>
        <v>7529.2702199999985</v>
      </c>
      <c r="M32" s="143">
        <f t="shared" si="11"/>
        <v>0</v>
      </c>
    </row>
    <row r="33" spans="1:13" x14ac:dyDescent="0.25">
      <c r="A33" s="25" t="s">
        <v>65</v>
      </c>
      <c r="B33" s="24" t="s">
        <v>66</v>
      </c>
      <c r="C33" s="54">
        <v>21154.961000000003</v>
      </c>
      <c r="D33" s="27"/>
      <c r="F33" s="117">
        <v>0.49</v>
      </c>
      <c r="G33" s="118">
        <v>0.45</v>
      </c>
      <c r="H33" s="118">
        <v>0.06</v>
      </c>
      <c r="I33" s="136"/>
      <c r="J33" s="142">
        <f t="shared" si="11"/>
        <v>10365.930890000001</v>
      </c>
      <c r="K33" s="54">
        <f t="shared" si="11"/>
        <v>9519.7324500000013</v>
      </c>
      <c r="L33" s="54">
        <f t="shared" si="11"/>
        <v>1269.2976600000002</v>
      </c>
      <c r="M33" s="143">
        <f t="shared" si="11"/>
        <v>0</v>
      </c>
    </row>
    <row r="34" spans="1:13" x14ac:dyDescent="0.25">
      <c r="A34" s="25" t="s">
        <v>67</v>
      </c>
      <c r="B34" s="24" t="s">
        <v>68</v>
      </c>
      <c r="C34" s="54">
        <v>0</v>
      </c>
      <c r="D34" s="27"/>
      <c r="F34" s="117"/>
      <c r="G34" s="118"/>
      <c r="H34" s="118"/>
      <c r="I34" s="136"/>
      <c r="J34" s="142">
        <f t="shared" si="11"/>
        <v>0</v>
      </c>
      <c r="K34" s="54">
        <f t="shared" si="11"/>
        <v>0</v>
      </c>
      <c r="L34" s="54">
        <f t="shared" si="11"/>
        <v>0</v>
      </c>
      <c r="M34" s="143">
        <f t="shared" si="11"/>
        <v>0</v>
      </c>
    </row>
    <row r="35" spans="1:13" ht="13" x14ac:dyDescent="0.25">
      <c r="A35" s="13" t="s">
        <v>69</v>
      </c>
      <c r="B35" s="14" t="s">
        <v>95</v>
      </c>
      <c r="C35" s="70">
        <f>SUM(C36:C39)</f>
        <v>17938.899879107928</v>
      </c>
      <c r="D35" s="127">
        <f>C35/$C$40</f>
        <v>1.379915403382543E-2</v>
      </c>
      <c r="F35" s="43"/>
      <c r="G35" s="44"/>
      <c r="H35" s="44"/>
      <c r="I35" s="138"/>
      <c r="J35" s="144">
        <f t="shared" ref="J35:L35" si="12">SUM(J36:J39)</f>
        <v>8790.0609407628854</v>
      </c>
      <c r="K35" s="70">
        <f t="shared" si="12"/>
        <v>8072.5049455985682</v>
      </c>
      <c r="L35" s="70">
        <f t="shared" si="12"/>
        <v>1076.3339927464756</v>
      </c>
      <c r="M35" s="145">
        <f t="shared" ref="M35" si="13">SUM(M36:M39)</f>
        <v>0</v>
      </c>
    </row>
    <row r="36" spans="1:13" x14ac:dyDescent="0.25">
      <c r="A36" s="25" t="s">
        <v>71</v>
      </c>
      <c r="B36" s="24" t="s">
        <v>72</v>
      </c>
      <c r="C36" s="54">
        <v>1540</v>
      </c>
      <c r="D36" s="27"/>
      <c r="F36" s="117">
        <v>0.49</v>
      </c>
      <c r="G36" s="118">
        <v>0.45</v>
      </c>
      <c r="H36" s="118">
        <v>0.06</v>
      </c>
      <c r="I36" s="136"/>
      <c r="J36" s="142">
        <f t="shared" ref="J36:M39" si="14">F36*$C36</f>
        <v>754.6</v>
      </c>
      <c r="K36" s="54">
        <f t="shared" si="14"/>
        <v>693</v>
      </c>
      <c r="L36" s="54">
        <f t="shared" si="14"/>
        <v>92.399999999999991</v>
      </c>
      <c r="M36" s="143">
        <f t="shared" si="14"/>
        <v>0</v>
      </c>
    </row>
    <row r="37" spans="1:13" x14ac:dyDescent="0.25">
      <c r="A37" s="25" t="s">
        <v>73</v>
      </c>
      <c r="B37" s="24" t="s">
        <v>74</v>
      </c>
      <c r="C37" s="54">
        <v>7774.8998791079284</v>
      </c>
      <c r="D37" s="27"/>
      <c r="F37" s="117">
        <v>0.49</v>
      </c>
      <c r="G37" s="118">
        <v>0.45</v>
      </c>
      <c r="H37" s="118">
        <v>0.06</v>
      </c>
      <c r="I37" s="136"/>
      <c r="J37" s="142">
        <f t="shared" si="14"/>
        <v>3809.7009407628848</v>
      </c>
      <c r="K37" s="54">
        <f t="shared" si="14"/>
        <v>3498.704945598568</v>
      </c>
      <c r="L37" s="54">
        <f t="shared" si="14"/>
        <v>466.49399274647567</v>
      </c>
      <c r="M37" s="143">
        <f t="shared" si="14"/>
        <v>0</v>
      </c>
    </row>
    <row r="38" spans="1:13" x14ac:dyDescent="0.25">
      <c r="A38" s="25" t="s">
        <v>75</v>
      </c>
      <c r="B38" s="24" t="s">
        <v>76</v>
      </c>
      <c r="C38" s="54">
        <v>0</v>
      </c>
      <c r="D38" s="27"/>
      <c r="F38" s="117"/>
      <c r="G38" s="118"/>
      <c r="H38" s="118"/>
      <c r="I38" s="136"/>
      <c r="J38" s="142">
        <f t="shared" si="14"/>
        <v>0</v>
      </c>
      <c r="K38" s="54">
        <f t="shared" si="14"/>
        <v>0</v>
      </c>
      <c r="L38" s="54">
        <f t="shared" si="14"/>
        <v>0</v>
      </c>
      <c r="M38" s="143">
        <f t="shared" si="14"/>
        <v>0</v>
      </c>
    </row>
    <row r="39" spans="1:13" x14ac:dyDescent="0.25">
      <c r="A39" s="25" t="s">
        <v>77</v>
      </c>
      <c r="B39" s="24" t="s">
        <v>78</v>
      </c>
      <c r="C39" s="54">
        <v>8624</v>
      </c>
      <c r="D39" s="27"/>
      <c r="F39" s="117">
        <v>0.49</v>
      </c>
      <c r="G39" s="118">
        <v>0.45</v>
      </c>
      <c r="H39" s="118">
        <v>0.06</v>
      </c>
      <c r="I39" s="136"/>
      <c r="J39" s="142">
        <f t="shared" si="14"/>
        <v>4225.76</v>
      </c>
      <c r="K39" s="54">
        <f t="shared" si="14"/>
        <v>3880.8</v>
      </c>
      <c r="L39" s="54">
        <f t="shared" si="14"/>
        <v>517.43999999999994</v>
      </c>
      <c r="M39" s="143">
        <f t="shared" si="14"/>
        <v>0</v>
      </c>
    </row>
    <row r="40" spans="1:13" ht="13" x14ac:dyDescent="0.25">
      <c r="A40" s="33"/>
      <c r="B40" s="33" t="s">
        <v>79</v>
      </c>
      <c r="C40" s="71">
        <f>C10+C22+C25+C28+C35</f>
        <v>1299999.9735588769</v>
      </c>
      <c r="D40" s="31"/>
      <c r="F40" s="46"/>
      <c r="G40" s="47"/>
      <c r="H40" s="47"/>
      <c r="I40" s="105"/>
      <c r="J40" s="78">
        <f>J10+J22+J25+J28+J35</f>
        <v>590379.15316604509</v>
      </c>
      <c r="K40" s="78">
        <f t="shared" ref="K40:M40" si="15">K10+K22+K25+K28+K35</f>
        <v>549397.39030802099</v>
      </c>
      <c r="L40" s="78">
        <f t="shared" si="15"/>
        <v>71989.765693801441</v>
      </c>
      <c r="M40" s="146">
        <f t="shared" si="15"/>
        <v>88233.664391009224</v>
      </c>
    </row>
    <row r="41" spans="1:13" ht="13" x14ac:dyDescent="0.25">
      <c r="A41" s="13"/>
      <c r="B41" s="14"/>
      <c r="C41" s="59"/>
      <c r="D41" s="15"/>
      <c r="F41" s="43"/>
      <c r="G41" s="44"/>
      <c r="H41" s="44"/>
      <c r="I41" s="103"/>
      <c r="J41" s="60"/>
      <c r="K41" s="61"/>
      <c r="L41" s="61"/>
      <c r="M41" s="147"/>
    </row>
    <row r="42" spans="1:13" ht="13.5" thickBot="1" x14ac:dyDescent="0.3">
      <c r="A42" s="34"/>
      <c r="B42" s="34" t="s">
        <v>82</v>
      </c>
      <c r="C42" s="72"/>
      <c r="D42" s="32"/>
      <c r="E42" s="36"/>
      <c r="F42" s="49"/>
      <c r="G42" s="50"/>
      <c r="H42" s="50"/>
      <c r="I42" s="139"/>
      <c r="J42" s="128"/>
      <c r="K42" s="129"/>
      <c r="L42" s="129"/>
      <c r="M42" s="148"/>
    </row>
  </sheetData>
  <mergeCells count="3">
    <mergeCell ref="F7:L7"/>
    <mergeCell ref="F8:H8"/>
    <mergeCell ref="J8:L8"/>
  </mergeCells>
  <pageMargins left="0.7" right="0.7" top="0.75" bottom="0.75" header="0.3" footer="0.3"/>
  <pageSetup paperSize="9" orientation="portrait" r:id="rId1"/>
  <headerFooter>
    <oddHeader>&amp;C&amp;"Calibri"&amp;10&amp;K000000 USAGE INTERNE - INTERN GEBRUIK&amp;1#_x000D_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87E1-BE1C-4E4E-BD4D-28B9DD0233D7}">
  <dimension ref="A1:M42"/>
  <sheetViews>
    <sheetView zoomScale="95" zoomScaleNormal="95" workbookViewId="0">
      <selection activeCell="B6" sqref="B6"/>
    </sheetView>
  </sheetViews>
  <sheetFormatPr defaultColWidth="9.1796875" defaultRowHeight="12.5" x14ac:dyDescent="0.25"/>
  <cols>
    <col min="1" max="1" width="13" style="3" customWidth="1"/>
    <col min="2" max="2" width="55.81640625" style="3" customWidth="1"/>
    <col min="3" max="3" width="14.54296875" style="3" customWidth="1"/>
    <col min="4" max="4" width="12.54296875" style="3" customWidth="1"/>
    <col min="5" max="5" width="1.81640625" style="3" customWidth="1"/>
    <col min="6" max="9" width="8.1796875" style="4" customWidth="1"/>
    <col min="10" max="13" width="12.81640625" style="3" bestFit="1" customWidth="1"/>
    <col min="14" max="255" width="9.1796875" style="3"/>
    <col min="256" max="256" width="13" style="3" customWidth="1"/>
    <col min="257" max="257" width="55.81640625" style="3" customWidth="1"/>
    <col min="258" max="260" width="14.54296875" style="3" customWidth="1"/>
    <col min="261" max="261" width="12.54296875" style="3" customWidth="1"/>
    <col min="262" max="262" width="1.81640625" style="3" customWidth="1"/>
    <col min="263" max="265" width="8.1796875" style="3" customWidth="1"/>
    <col min="266" max="266" width="2.54296875" style="3" customWidth="1"/>
    <col min="267" max="269" width="12.1796875" style="3" customWidth="1"/>
    <col min="270" max="511" width="9.1796875" style="3"/>
    <col min="512" max="512" width="13" style="3" customWidth="1"/>
    <col min="513" max="513" width="55.81640625" style="3" customWidth="1"/>
    <col min="514" max="516" width="14.54296875" style="3" customWidth="1"/>
    <col min="517" max="517" width="12.54296875" style="3" customWidth="1"/>
    <col min="518" max="518" width="1.81640625" style="3" customWidth="1"/>
    <col min="519" max="521" width="8.1796875" style="3" customWidth="1"/>
    <col min="522" max="522" width="2.54296875" style="3" customWidth="1"/>
    <col min="523" max="525" width="12.1796875" style="3" customWidth="1"/>
    <col min="526" max="767" width="9.1796875" style="3"/>
    <col min="768" max="768" width="13" style="3" customWidth="1"/>
    <col min="769" max="769" width="55.81640625" style="3" customWidth="1"/>
    <col min="770" max="772" width="14.54296875" style="3" customWidth="1"/>
    <col min="773" max="773" width="12.54296875" style="3" customWidth="1"/>
    <col min="774" max="774" width="1.81640625" style="3" customWidth="1"/>
    <col min="775" max="777" width="8.1796875" style="3" customWidth="1"/>
    <col min="778" max="778" width="2.54296875" style="3" customWidth="1"/>
    <col min="779" max="781" width="12.1796875" style="3" customWidth="1"/>
    <col min="782" max="1023" width="9.1796875" style="3"/>
    <col min="1024" max="1024" width="13" style="3" customWidth="1"/>
    <col min="1025" max="1025" width="55.81640625" style="3" customWidth="1"/>
    <col min="1026" max="1028" width="14.54296875" style="3" customWidth="1"/>
    <col min="1029" max="1029" width="12.54296875" style="3" customWidth="1"/>
    <col min="1030" max="1030" width="1.81640625" style="3" customWidth="1"/>
    <col min="1031" max="1033" width="8.1796875" style="3" customWidth="1"/>
    <col min="1034" max="1034" width="2.54296875" style="3" customWidth="1"/>
    <col min="1035" max="1037" width="12.1796875" style="3" customWidth="1"/>
    <col min="1038" max="1279" width="9.1796875" style="3"/>
    <col min="1280" max="1280" width="13" style="3" customWidth="1"/>
    <col min="1281" max="1281" width="55.81640625" style="3" customWidth="1"/>
    <col min="1282" max="1284" width="14.54296875" style="3" customWidth="1"/>
    <col min="1285" max="1285" width="12.54296875" style="3" customWidth="1"/>
    <col min="1286" max="1286" width="1.81640625" style="3" customWidth="1"/>
    <col min="1287" max="1289" width="8.1796875" style="3" customWidth="1"/>
    <col min="1290" max="1290" width="2.54296875" style="3" customWidth="1"/>
    <col min="1291" max="1293" width="12.1796875" style="3" customWidth="1"/>
    <col min="1294" max="1535" width="9.1796875" style="3"/>
    <col min="1536" max="1536" width="13" style="3" customWidth="1"/>
    <col min="1537" max="1537" width="55.81640625" style="3" customWidth="1"/>
    <col min="1538" max="1540" width="14.54296875" style="3" customWidth="1"/>
    <col min="1541" max="1541" width="12.54296875" style="3" customWidth="1"/>
    <col min="1542" max="1542" width="1.81640625" style="3" customWidth="1"/>
    <col min="1543" max="1545" width="8.1796875" style="3" customWidth="1"/>
    <col min="1546" max="1546" width="2.54296875" style="3" customWidth="1"/>
    <col min="1547" max="1549" width="12.1796875" style="3" customWidth="1"/>
    <col min="1550" max="1791" width="9.1796875" style="3"/>
    <col min="1792" max="1792" width="13" style="3" customWidth="1"/>
    <col min="1793" max="1793" width="55.81640625" style="3" customWidth="1"/>
    <col min="1794" max="1796" width="14.54296875" style="3" customWidth="1"/>
    <col min="1797" max="1797" width="12.54296875" style="3" customWidth="1"/>
    <col min="1798" max="1798" width="1.81640625" style="3" customWidth="1"/>
    <col min="1799" max="1801" width="8.1796875" style="3" customWidth="1"/>
    <col min="1802" max="1802" width="2.54296875" style="3" customWidth="1"/>
    <col min="1803" max="1805" width="12.1796875" style="3" customWidth="1"/>
    <col min="1806" max="2047" width="9.1796875" style="3"/>
    <col min="2048" max="2048" width="13" style="3" customWidth="1"/>
    <col min="2049" max="2049" width="55.81640625" style="3" customWidth="1"/>
    <col min="2050" max="2052" width="14.54296875" style="3" customWidth="1"/>
    <col min="2053" max="2053" width="12.54296875" style="3" customWidth="1"/>
    <col min="2054" max="2054" width="1.81640625" style="3" customWidth="1"/>
    <col min="2055" max="2057" width="8.1796875" style="3" customWidth="1"/>
    <col min="2058" max="2058" width="2.54296875" style="3" customWidth="1"/>
    <col min="2059" max="2061" width="12.1796875" style="3" customWidth="1"/>
    <col min="2062" max="2303" width="9.1796875" style="3"/>
    <col min="2304" max="2304" width="13" style="3" customWidth="1"/>
    <col min="2305" max="2305" width="55.81640625" style="3" customWidth="1"/>
    <col min="2306" max="2308" width="14.54296875" style="3" customWidth="1"/>
    <col min="2309" max="2309" width="12.54296875" style="3" customWidth="1"/>
    <col min="2310" max="2310" width="1.81640625" style="3" customWidth="1"/>
    <col min="2311" max="2313" width="8.1796875" style="3" customWidth="1"/>
    <col min="2314" max="2314" width="2.54296875" style="3" customWidth="1"/>
    <col min="2315" max="2317" width="12.1796875" style="3" customWidth="1"/>
    <col min="2318" max="2559" width="9.1796875" style="3"/>
    <col min="2560" max="2560" width="13" style="3" customWidth="1"/>
    <col min="2561" max="2561" width="55.81640625" style="3" customWidth="1"/>
    <col min="2562" max="2564" width="14.54296875" style="3" customWidth="1"/>
    <col min="2565" max="2565" width="12.54296875" style="3" customWidth="1"/>
    <col min="2566" max="2566" width="1.81640625" style="3" customWidth="1"/>
    <col min="2567" max="2569" width="8.1796875" style="3" customWidth="1"/>
    <col min="2570" max="2570" width="2.54296875" style="3" customWidth="1"/>
    <col min="2571" max="2573" width="12.1796875" style="3" customWidth="1"/>
    <col min="2574" max="2815" width="9.1796875" style="3"/>
    <col min="2816" max="2816" width="13" style="3" customWidth="1"/>
    <col min="2817" max="2817" width="55.81640625" style="3" customWidth="1"/>
    <col min="2818" max="2820" width="14.54296875" style="3" customWidth="1"/>
    <col min="2821" max="2821" width="12.54296875" style="3" customWidth="1"/>
    <col min="2822" max="2822" width="1.81640625" style="3" customWidth="1"/>
    <col min="2823" max="2825" width="8.1796875" style="3" customWidth="1"/>
    <col min="2826" max="2826" width="2.54296875" style="3" customWidth="1"/>
    <col min="2827" max="2829" width="12.1796875" style="3" customWidth="1"/>
    <col min="2830" max="3071" width="9.1796875" style="3"/>
    <col min="3072" max="3072" width="13" style="3" customWidth="1"/>
    <col min="3073" max="3073" width="55.81640625" style="3" customWidth="1"/>
    <col min="3074" max="3076" width="14.54296875" style="3" customWidth="1"/>
    <col min="3077" max="3077" width="12.54296875" style="3" customWidth="1"/>
    <col min="3078" max="3078" width="1.81640625" style="3" customWidth="1"/>
    <col min="3079" max="3081" width="8.1796875" style="3" customWidth="1"/>
    <col min="3082" max="3082" width="2.54296875" style="3" customWidth="1"/>
    <col min="3083" max="3085" width="12.1796875" style="3" customWidth="1"/>
    <col min="3086" max="3327" width="9.1796875" style="3"/>
    <col min="3328" max="3328" width="13" style="3" customWidth="1"/>
    <col min="3329" max="3329" width="55.81640625" style="3" customWidth="1"/>
    <col min="3330" max="3332" width="14.54296875" style="3" customWidth="1"/>
    <col min="3333" max="3333" width="12.54296875" style="3" customWidth="1"/>
    <col min="3334" max="3334" width="1.81640625" style="3" customWidth="1"/>
    <col min="3335" max="3337" width="8.1796875" style="3" customWidth="1"/>
    <col min="3338" max="3338" width="2.54296875" style="3" customWidth="1"/>
    <col min="3339" max="3341" width="12.1796875" style="3" customWidth="1"/>
    <col min="3342" max="3583" width="9.1796875" style="3"/>
    <col min="3584" max="3584" width="13" style="3" customWidth="1"/>
    <col min="3585" max="3585" width="55.81640625" style="3" customWidth="1"/>
    <col min="3586" max="3588" width="14.54296875" style="3" customWidth="1"/>
    <col min="3589" max="3589" width="12.54296875" style="3" customWidth="1"/>
    <col min="3590" max="3590" width="1.81640625" style="3" customWidth="1"/>
    <col min="3591" max="3593" width="8.1796875" style="3" customWidth="1"/>
    <col min="3594" max="3594" width="2.54296875" style="3" customWidth="1"/>
    <col min="3595" max="3597" width="12.1796875" style="3" customWidth="1"/>
    <col min="3598" max="3839" width="9.1796875" style="3"/>
    <col min="3840" max="3840" width="13" style="3" customWidth="1"/>
    <col min="3841" max="3841" width="55.81640625" style="3" customWidth="1"/>
    <col min="3842" max="3844" width="14.54296875" style="3" customWidth="1"/>
    <col min="3845" max="3845" width="12.54296875" style="3" customWidth="1"/>
    <col min="3846" max="3846" width="1.81640625" style="3" customWidth="1"/>
    <col min="3847" max="3849" width="8.1796875" style="3" customWidth="1"/>
    <col min="3850" max="3850" width="2.54296875" style="3" customWidth="1"/>
    <col min="3851" max="3853" width="12.1796875" style="3" customWidth="1"/>
    <col min="3854" max="4095" width="9.1796875" style="3"/>
    <col min="4096" max="4096" width="13" style="3" customWidth="1"/>
    <col min="4097" max="4097" width="55.81640625" style="3" customWidth="1"/>
    <col min="4098" max="4100" width="14.54296875" style="3" customWidth="1"/>
    <col min="4101" max="4101" width="12.54296875" style="3" customWidth="1"/>
    <col min="4102" max="4102" width="1.81640625" style="3" customWidth="1"/>
    <col min="4103" max="4105" width="8.1796875" style="3" customWidth="1"/>
    <col min="4106" max="4106" width="2.54296875" style="3" customWidth="1"/>
    <col min="4107" max="4109" width="12.1796875" style="3" customWidth="1"/>
    <col min="4110" max="4351" width="9.1796875" style="3"/>
    <col min="4352" max="4352" width="13" style="3" customWidth="1"/>
    <col min="4353" max="4353" width="55.81640625" style="3" customWidth="1"/>
    <col min="4354" max="4356" width="14.54296875" style="3" customWidth="1"/>
    <col min="4357" max="4357" width="12.54296875" style="3" customWidth="1"/>
    <col min="4358" max="4358" width="1.81640625" style="3" customWidth="1"/>
    <col min="4359" max="4361" width="8.1796875" style="3" customWidth="1"/>
    <col min="4362" max="4362" width="2.54296875" style="3" customWidth="1"/>
    <col min="4363" max="4365" width="12.1796875" style="3" customWidth="1"/>
    <col min="4366" max="4607" width="9.1796875" style="3"/>
    <col min="4608" max="4608" width="13" style="3" customWidth="1"/>
    <col min="4609" max="4609" width="55.81640625" style="3" customWidth="1"/>
    <col min="4610" max="4612" width="14.54296875" style="3" customWidth="1"/>
    <col min="4613" max="4613" width="12.54296875" style="3" customWidth="1"/>
    <col min="4614" max="4614" width="1.81640625" style="3" customWidth="1"/>
    <col min="4615" max="4617" width="8.1796875" style="3" customWidth="1"/>
    <col min="4618" max="4618" width="2.54296875" style="3" customWidth="1"/>
    <col min="4619" max="4621" width="12.1796875" style="3" customWidth="1"/>
    <col min="4622" max="4863" width="9.1796875" style="3"/>
    <col min="4864" max="4864" width="13" style="3" customWidth="1"/>
    <col min="4865" max="4865" width="55.81640625" style="3" customWidth="1"/>
    <col min="4866" max="4868" width="14.54296875" style="3" customWidth="1"/>
    <col min="4869" max="4869" width="12.54296875" style="3" customWidth="1"/>
    <col min="4870" max="4870" width="1.81640625" style="3" customWidth="1"/>
    <col min="4871" max="4873" width="8.1796875" style="3" customWidth="1"/>
    <col min="4874" max="4874" width="2.54296875" style="3" customWidth="1"/>
    <col min="4875" max="4877" width="12.1796875" style="3" customWidth="1"/>
    <col min="4878" max="5119" width="9.1796875" style="3"/>
    <col min="5120" max="5120" width="13" style="3" customWidth="1"/>
    <col min="5121" max="5121" width="55.81640625" style="3" customWidth="1"/>
    <col min="5122" max="5124" width="14.54296875" style="3" customWidth="1"/>
    <col min="5125" max="5125" width="12.54296875" style="3" customWidth="1"/>
    <col min="5126" max="5126" width="1.81640625" style="3" customWidth="1"/>
    <col min="5127" max="5129" width="8.1796875" style="3" customWidth="1"/>
    <col min="5130" max="5130" width="2.54296875" style="3" customWidth="1"/>
    <col min="5131" max="5133" width="12.1796875" style="3" customWidth="1"/>
    <col min="5134" max="5375" width="9.1796875" style="3"/>
    <col min="5376" max="5376" width="13" style="3" customWidth="1"/>
    <col min="5377" max="5377" width="55.81640625" style="3" customWidth="1"/>
    <col min="5378" max="5380" width="14.54296875" style="3" customWidth="1"/>
    <col min="5381" max="5381" width="12.54296875" style="3" customWidth="1"/>
    <col min="5382" max="5382" width="1.81640625" style="3" customWidth="1"/>
    <col min="5383" max="5385" width="8.1796875" style="3" customWidth="1"/>
    <col min="5386" max="5386" width="2.54296875" style="3" customWidth="1"/>
    <col min="5387" max="5389" width="12.1796875" style="3" customWidth="1"/>
    <col min="5390" max="5631" width="9.1796875" style="3"/>
    <col min="5632" max="5632" width="13" style="3" customWidth="1"/>
    <col min="5633" max="5633" width="55.81640625" style="3" customWidth="1"/>
    <col min="5634" max="5636" width="14.54296875" style="3" customWidth="1"/>
    <col min="5637" max="5637" width="12.54296875" style="3" customWidth="1"/>
    <col min="5638" max="5638" width="1.81640625" style="3" customWidth="1"/>
    <col min="5639" max="5641" width="8.1796875" style="3" customWidth="1"/>
    <col min="5642" max="5642" width="2.54296875" style="3" customWidth="1"/>
    <col min="5643" max="5645" width="12.1796875" style="3" customWidth="1"/>
    <col min="5646" max="5887" width="9.1796875" style="3"/>
    <col min="5888" max="5888" width="13" style="3" customWidth="1"/>
    <col min="5889" max="5889" width="55.81640625" style="3" customWidth="1"/>
    <col min="5890" max="5892" width="14.54296875" style="3" customWidth="1"/>
    <col min="5893" max="5893" width="12.54296875" style="3" customWidth="1"/>
    <col min="5894" max="5894" width="1.81640625" style="3" customWidth="1"/>
    <col min="5895" max="5897" width="8.1796875" style="3" customWidth="1"/>
    <col min="5898" max="5898" width="2.54296875" style="3" customWidth="1"/>
    <col min="5899" max="5901" width="12.1796875" style="3" customWidth="1"/>
    <col min="5902" max="6143" width="9.1796875" style="3"/>
    <col min="6144" max="6144" width="13" style="3" customWidth="1"/>
    <col min="6145" max="6145" width="55.81640625" style="3" customWidth="1"/>
    <col min="6146" max="6148" width="14.54296875" style="3" customWidth="1"/>
    <col min="6149" max="6149" width="12.54296875" style="3" customWidth="1"/>
    <col min="6150" max="6150" width="1.81640625" style="3" customWidth="1"/>
    <col min="6151" max="6153" width="8.1796875" style="3" customWidth="1"/>
    <col min="6154" max="6154" width="2.54296875" style="3" customWidth="1"/>
    <col min="6155" max="6157" width="12.1796875" style="3" customWidth="1"/>
    <col min="6158" max="6399" width="9.1796875" style="3"/>
    <col min="6400" max="6400" width="13" style="3" customWidth="1"/>
    <col min="6401" max="6401" width="55.81640625" style="3" customWidth="1"/>
    <col min="6402" max="6404" width="14.54296875" style="3" customWidth="1"/>
    <col min="6405" max="6405" width="12.54296875" style="3" customWidth="1"/>
    <col min="6406" max="6406" width="1.81640625" style="3" customWidth="1"/>
    <col min="6407" max="6409" width="8.1796875" style="3" customWidth="1"/>
    <col min="6410" max="6410" width="2.54296875" style="3" customWidth="1"/>
    <col min="6411" max="6413" width="12.1796875" style="3" customWidth="1"/>
    <col min="6414" max="6655" width="9.1796875" style="3"/>
    <col min="6656" max="6656" width="13" style="3" customWidth="1"/>
    <col min="6657" max="6657" width="55.81640625" style="3" customWidth="1"/>
    <col min="6658" max="6660" width="14.54296875" style="3" customWidth="1"/>
    <col min="6661" max="6661" width="12.54296875" style="3" customWidth="1"/>
    <col min="6662" max="6662" width="1.81640625" style="3" customWidth="1"/>
    <col min="6663" max="6665" width="8.1796875" style="3" customWidth="1"/>
    <col min="6666" max="6666" width="2.54296875" style="3" customWidth="1"/>
    <col min="6667" max="6669" width="12.1796875" style="3" customWidth="1"/>
    <col min="6670" max="6911" width="9.1796875" style="3"/>
    <col min="6912" max="6912" width="13" style="3" customWidth="1"/>
    <col min="6913" max="6913" width="55.81640625" style="3" customWidth="1"/>
    <col min="6914" max="6916" width="14.54296875" style="3" customWidth="1"/>
    <col min="6917" max="6917" width="12.54296875" style="3" customWidth="1"/>
    <col min="6918" max="6918" width="1.81640625" style="3" customWidth="1"/>
    <col min="6919" max="6921" width="8.1796875" style="3" customWidth="1"/>
    <col min="6922" max="6922" width="2.54296875" style="3" customWidth="1"/>
    <col min="6923" max="6925" width="12.1796875" style="3" customWidth="1"/>
    <col min="6926" max="7167" width="9.1796875" style="3"/>
    <col min="7168" max="7168" width="13" style="3" customWidth="1"/>
    <col min="7169" max="7169" width="55.81640625" style="3" customWidth="1"/>
    <col min="7170" max="7172" width="14.54296875" style="3" customWidth="1"/>
    <col min="7173" max="7173" width="12.54296875" style="3" customWidth="1"/>
    <col min="7174" max="7174" width="1.81640625" style="3" customWidth="1"/>
    <col min="7175" max="7177" width="8.1796875" style="3" customWidth="1"/>
    <col min="7178" max="7178" width="2.54296875" style="3" customWidth="1"/>
    <col min="7179" max="7181" width="12.1796875" style="3" customWidth="1"/>
    <col min="7182" max="7423" width="9.1796875" style="3"/>
    <col min="7424" max="7424" width="13" style="3" customWidth="1"/>
    <col min="7425" max="7425" width="55.81640625" style="3" customWidth="1"/>
    <col min="7426" max="7428" width="14.54296875" style="3" customWidth="1"/>
    <col min="7429" max="7429" width="12.54296875" style="3" customWidth="1"/>
    <col min="7430" max="7430" width="1.81640625" style="3" customWidth="1"/>
    <col min="7431" max="7433" width="8.1796875" style="3" customWidth="1"/>
    <col min="7434" max="7434" width="2.54296875" style="3" customWidth="1"/>
    <col min="7435" max="7437" width="12.1796875" style="3" customWidth="1"/>
    <col min="7438" max="7679" width="9.1796875" style="3"/>
    <col min="7680" max="7680" width="13" style="3" customWidth="1"/>
    <col min="7681" max="7681" width="55.81640625" style="3" customWidth="1"/>
    <col min="7682" max="7684" width="14.54296875" style="3" customWidth="1"/>
    <col min="7685" max="7685" width="12.54296875" style="3" customWidth="1"/>
    <col min="7686" max="7686" width="1.81640625" style="3" customWidth="1"/>
    <col min="7687" max="7689" width="8.1796875" style="3" customWidth="1"/>
    <col min="7690" max="7690" width="2.54296875" style="3" customWidth="1"/>
    <col min="7691" max="7693" width="12.1796875" style="3" customWidth="1"/>
    <col min="7694" max="7935" width="9.1796875" style="3"/>
    <col min="7936" max="7936" width="13" style="3" customWidth="1"/>
    <col min="7937" max="7937" width="55.81640625" style="3" customWidth="1"/>
    <col min="7938" max="7940" width="14.54296875" style="3" customWidth="1"/>
    <col min="7941" max="7941" width="12.54296875" style="3" customWidth="1"/>
    <col min="7942" max="7942" width="1.81640625" style="3" customWidth="1"/>
    <col min="7943" max="7945" width="8.1796875" style="3" customWidth="1"/>
    <col min="7946" max="7946" width="2.54296875" style="3" customWidth="1"/>
    <col min="7947" max="7949" width="12.1796875" style="3" customWidth="1"/>
    <col min="7950" max="8191" width="9.1796875" style="3"/>
    <col min="8192" max="8192" width="13" style="3" customWidth="1"/>
    <col min="8193" max="8193" width="55.81640625" style="3" customWidth="1"/>
    <col min="8194" max="8196" width="14.54296875" style="3" customWidth="1"/>
    <col min="8197" max="8197" width="12.54296875" style="3" customWidth="1"/>
    <col min="8198" max="8198" width="1.81640625" style="3" customWidth="1"/>
    <col min="8199" max="8201" width="8.1796875" style="3" customWidth="1"/>
    <col min="8202" max="8202" width="2.54296875" style="3" customWidth="1"/>
    <col min="8203" max="8205" width="12.1796875" style="3" customWidth="1"/>
    <col min="8206" max="8447" width="9.1796875" style="3"/>
    <col min="8448" max="8448" width="13" style="3" customWidth="1"/>
    <col min="8449" max="8449" width="55.81640625" style="3" customWidth="1"/>
    <col min="8450" max="8452" width="14.54296875" style="3" customWidth="1"/>
    <col min="8453" max="8453" width="12.54296875" style="3" customWidth="1"/>
    <col min="8454" max="8454" width="1.81640625" style="3" customWidth="1"/>
    <col min="8455" max="8457" width="8.1796875" style="3" customWidth="1"/>
    <col min="8458" max="8458" width="2.54296875" style="3" customWidth="1"/>
    <col min="8459" max="8461" width="12.1796875" style="3" customWidth="1"/>
    <col min="8462" max="8703" width="9.1796875" style="3"/>
    <col min="8704" max="8704" width="13" style="3" customWidth="1"/>
    <col min="8705" max="8705" width="55.81640625" style="3" customWidth="1"/>
    <col min="8706" max="8708" width="14.54296875" style="3" customWidth="1"/>
    <col min="8709" max="8709" width="12.54296875" style="3" customWidth="1"/>
    <col min="8710" max="8710" width="1.81640625" style="3" customWidth="1"/>
    <col min="8711" max="8713" width="8.1796875" style="3" customWidth="1"/>
    <col min="8714" max="8714" width="2.54296875" style="3" customWidth="1"/>
    <col min="8715" max="8717" width="12.1796875" style="3" customWidth="1"/>
    <col min="8718" max="8959" width="9.1796875" style="3"/>
    <col min="8960" max="8960" width="13" style="3" customWidth="1"/>
    <col min="8961" max="8961" width="55.81640625" style="3" customWidth="1"/>
    <col min="8962" max="8964" width="14.54296875" style="3" customWidth="1"/>
    <col min="8965" max="8965" width="12.54296875" style="3" customWidth="1"/>
    <col min="8966" max="8966" width="1.81640625" style="3" customWidth="1"/>
    <col min="8967" max="8969" width="8.1796875" style="3" customWidth="1"/>
    <col min="8970" max="8970" width="2.54296875" style="3" customWidth="1"/>
    <col min="8971" max="8973" width="12.1796875" style="3" customWidth="1"/>
    <col min="8974" max="9215" width="9.1796875" style="3"/>
    <col min="9216" max="9216" width="13" style="3" customWidth="1"/>
    <col min="9217" max="9217" width="55.81640625" style="3" customWidth="1"/>
    <col min="9218" max="9220" width="14.54296875" style="3" customWidth="1"/>
    <col min="9221" max="9221" width="12.54296875" style="3" customWidth="1"/>
    <col min="9222" max="9222" width="1.81640625" style="3" customWidth="1"/>
    <col min="9223" max="9225" width="8.1796875" style="3" customWidth="1"/>
    <col min="9226" max="9226" width="2.54296875" style="3" customWidth="1"/>
    <col min="9227" max="9229" width="12.1796875" style="3" customWidth="1"/>
    <col min="9230" max="9471" width="9.1796875" style="3"/>
    <col min="9472" max="9472" width="13" style="3" customWidth="1"/>
    <col min="9473" max="9473" width="55.81640625" style="3" customWidth="1"/>
    <col min="9474" max="9476" width="14.54296875" style="3" customWidth="1"/>
    <col min="9477" max="9477" width="12.54296875" style="3" customWidth="1"/>
    <col min="9478" max="9478" width="1.81640625" style="3" customWidth="1"/>
    <col min="9479" max="9481" width="8.1796875" style="3" customWidth="1"/>
    <col min="9482" max="9482" width="2.54296875" style="3" customWidth="1"/>
    <col min="9483" max="9485" width="12.1796875" style="3" customWidth="1"/>
    <col min="9486" max="9727" width="9.1796875" style="3"/>
    <col min="9728" max="9728" width="13" style="3" customWidth="1"/>
    <col min="9729" max="9729" width="55.81640625" style="3" customWidth="1"/>
    <col min="9730" max="9732" width="14.54296875" style="3" customWidth="1"/>
    <col min="9733" max="9733" width="12.54296875" style="3" customWidth="1"/>
    <col min="9734" max="9734" width="1.81640625" style="3" customWidth="1"/>
    <col min="9735" max="9737" width="8.1796875" style="3" customWidth="1"/>
    <col min="9738" max="9738" width="2.54296875" style="3" customWidth="1"/>
    <col min="9739" max="9741" width="12.1796875" style="3" customWidth="1"/>
    <col min="9742" max="9983" width="9.1796875" style="3"/>
    <col min="9984" max="9984" width="13" style="3" customWidth="1"/>
    <col min="9985" max="9985" width="55.81640625" style="3" customWidth="1"/>
    <col min="9986" max="9988" width="14.54296875" style="3" customWidth="1"/>
    <col min="9989" max="9989" width="12.54296875" style="3" customWidth="1"/>
    <col min="9990" max="9990" width="1.81640625" style="3" customWidth="1"/>
    <col min="9991" max="9993" width="8.1796875" style="3" customWidth="1"/>
    <col min="9994" max="9994" width="2.54296875" style="3" customWidth="1"/>
    <col min="9995" max="9997" width="12.1796875" style="3" customWidth="1"/>
    <col min="9998" max="10239" width="9.1796875" style="3"/>
    <col min="10240" max="10240" width="13" style="3" customWidth="1"/>
    <col min="10241" max="10241" width="55.81640625" style="3" customWidth="1"/>
    <col min="10242" max="10244" width="14.54296875" style="3" customWidth="1"/>
    <col min="10245" max="10245" width="12.54296875" style="3" customWidth="1"/>
    <col min="10246" max="10246" width="1.81640625" style="3" customWidth="1"/>
    <col min="10247" max="10249" width="8.1796875" style="3" customWidth="1"/>
    <col min="10250" max="10250" width="2.54296875" style="3" customWidth="1"/>
    <col min="10251" max="10253" width="12.1796875" style="3" customWidth="1"/>
    <col min="10254" max="10495" width="9.1796875" style="3"/>
    <col min="10496" max="10496" width="13" style="3" customWidth="1"/>
    <col min="10497" max="10497" width="55.81640625" style="3" customWidth="1"/>
    <col min="10498" max="10500" width="14.54296875" style="3" customWidth="1"/>
    <col min="10501" max="10501" width="12.54296875" style="3" customWidth="1"/>
    <col min="10502" max="10502" width="1.81640625" style="3" customWidth="1"/>
    <col min="10503" max="10505" width="8.1796875" style="3" customWidth="1"/>
    <col min="10506" max="10506" width="2.54296875" style="3" customWidth="1"/>
    <col min="10507" max="10509" width="12.1796875" style="3" customWidth="1"/>
    <col min="10510" max="10751" width="9.1796875" style="3"/>
    <col min="10752" max="10752" width="13" style="3" customWidth="1"/>
    <col min="10753" max="10753" width="55.81640625" style="3" customWidth="1"/>
    <col min="10754" max="10756" width="14.54296875" style="3" customWidth="1"/>
    <col min="10757" max="10757" width="12.54296875" style="3" customWidth="1"/>
    <col min="10758" max="10758" width="1.81640625" style="3" customWidth="1"/>
    <col min="10759" max="10761" width="8.1796875" style="3" customWidth="1"/>
    <col min="10762" max="10762" width="2.54296875" style="3" customWidth="1"/>
    <col min="10763" max="10765" width="12.1796875" style="3" customWidth="1"/>
    <col min="10766" max="11007" width="9.1796875" style="3"/>
    <col min="11008" max="11008" width="13" style="3" customWidth="1"/>
    <col min="11009" max="11009" width="55.81640625" style="3" customWidth="1"/>
    <col min="11010" max="11012" width="14.54296875" style="3" customWidth="1"/>
    <col min="11013" max="11013" width="12.54296875" style="3" customWidth="1"/>
    <col min="11014" max="11014" width="1.81640625" style="3" customWidth="1"/>
    <col min="11015" max="11017" width="8.1796875" style="3" customWidth="1"/>
    <col min="11018" max="11018" width="2.54296875" style="3" customWidth="1"/>
    <col min="11019" max="11021" width="12.1796875" style="3" customWidth="1"/>
    <col min="11022" max="11263" width="9.1796875" style="3"/>
    <col min="11264" max="11264" width="13" style="3" customWidth="1"/>
    <col min="11265" max="11265" width="55.81640625" style="3" customWidth="1"/>
    <col min="11266" max="11268" width="14.54296875" style="3" customWidth="1"/>
    <col min="11269" max="11269" width="12.54296875" style="3" customWidth="1"/>
    <col min="11270" max="11270" width="1.81640625" style="3" customWidth="1"/>
    <col min="11271" max="11273" width="8.1796875" style="3" customWidth="1"/>
    <col min="11274" max="11274" width="2.54296875" style="3" customWidth="1"/>
    <col min="11275" max="11277" width="12.1796875" style="3" customWidth="1"/>
    <col min="11278" max="11519" width="9.1796875" style="3"/>
    <col min="11520" max="11520" width="13" style="3" customWidth="1"/>
    <col min="11521" max="11521" width="55.81640625" style="3" customWidth="1"/>
    <col min="11522" max="11524" width="14.54296875" style="3" customWidth="1"/>
    <col min="11525" max="11525" width="12.54296875" style="3" customWidth="1"/>
    <col min="11526" max="11526" width="1.81640625" style="3" customWidth="1"/>
    <col min="11527" max="11529" width="8.1796875" style="3" customWidth="1"/>
    <col min="11530" max="11530" width="2.54296875" style="3" customWidth="1"/>
    <col min="11531" max="11533" width="12.1796875" style="3" customWidth="1"/>
    <col min="11534" max="11775" width="9.1796875" style="3"/>
    <col min="11776" max="11776" width="13" style="3" customWidth="1"/>
    <col min="11777" max="11777" width="55.81640625" style="3" customWidth="1"/>
    <col min="11778" max="11780" width="14.54296875" style="3" customWidth="1"/>
    <col min="11781" max="11781" width="12.54296875" style="3" customWidth="1"/>
    <col min="11782" max="11782" width="1.81640625" style="3" customWidth="1"/>
    <col min="11783" max="11785" width="8.1796875" style="3" customWidth="1"/>
    <col min="11786" max="11786" width="2.54296875" style="3" customWidth="1"/>
    <col min="11787" max="11789" width="12.1796875" style="3" customWidth="1"/>
    <col min="11790" max="12031" width="9.1796875" style="3"/>
    <col min="12032" max="12032" width="13" style="3" customWidth="1"/>
    <col min="12033" max="12033" width="55.81640625" style="3" customWidth="1"/>
    <col min="12034" max="12036" width="14.54296875" style="3" customWidth="1"/>
    <col min="12037" max="12037" width="12.54296875" style="3" customWidth="1"/>
    <col min="12038" max="12038" width="1.81640625" style="3" customWidth="1"/>
    <col min="12039" max="12041" width="8.1796875" style="3" customWidth="1"/>
    <col min="12042" max="12042" width="2.54296875" style="3" customWidth="1"/>
    <col min="12043" max="12045" width="12.1796875" style="3" customWidth="1"/>
    <col min="12046" max="12287" width="9.1796875" style="3"/>
    <col min="12288" max="12288" width="13" style="3" customWidth="1"/>
    <col min="12289" max="12289" width="55.81640625" style="3" customWidth="1"/>
    <col min="12290" max="12292" width="14.54296875" style="3" customWidth="1"/>
    <col min="12293" max="12293" width="12.54296875" style="3" customWidth="1"/>
    <col min="12294" max="12294" width="1.81640625" style="3" customWidth="1"/>
    <col min="12295" max="12297" width="8.1796875" style="3" customWidth="1"/>
    <col min="12298" max="12298" width="2.54296875" style="3" customWidth="1"/>
    <col min="12299" max="12301" width="12.1796875" style="3" customWidth="1"/>
    <col min="12302" max="12543" width="9.1796875" style="3"/>
    <col min="12544" max="12544" width="13" style="3" customWidth="1"/>
    <col min="12545" max="12545" width="55.81640625" style="3" customWidth="1"/>
    <col min="12546" max="12548" width="14.54296875" style="3" customWidth="1"/>
    <col min="12549" max="12549" width="12.54296875" style="3" customWidth="1"/>
    <col min="12550" max="12550" width="1.81640625" style="3" customWidth="1"/>
    <col min="12551" max="12553" width="8.1796875" style="3" customWidth="1"/>
    <col min="12554" max="12554" width="2.54296875" style="3" customWidth="1"/>
    <col min="12555" max="12557" width="12.1796875" style="3" customWidth="1"/>
    <col min="12558" max="12799" width="9.1796875" style="3"/>
    <col min="12800" max="12800" width="13" style="3" customWidth="1"/>
    <col min="12801" max="12801" width="55.81640625" style="3" customWidth="1"/>
    <col min="12802" max="12804" width="14.54296875" style="3" customWidth="1"/>
    <col min="12805" max="12805" width="12.54296875" style="3" customWidth="1"/>
    <col min="12806" max="12806" width="1.81640625" style="3" customWidth="1"/>
    <col min="12807" max="12809" width="8.1796875" style="3" customWidth="1"/>
    <col min="12810" max="12810" width="2.54296875" style="3" customWidth="1"/>
    <col min="12811" max="12813" width="12.1796875" style="3" customWidth="1"/>
    <col min="12814" max="13055" width="9.1796875" style="3"/>
    <col min="13056" max="13056" width="13" style="3" customWidth="1"/>
    <col min="13057" max="13057" width="55.81640625" style="3" customWidth="1"/>
    <col min="13058" max="13060" width="14.54296875" style="3" customWidth="1"/>
    <col min="13061" max="13061" width="12.54296875" style="3" customWidth="1"/>
    <col min="13062" max="13062" width="1.81640625" style="3" customWidth="1"/>
    <col min="13063" max="13065" width="8.1796875" style="3" customWidth="1"/>
    <col min="13066" max="13066" width="2.54296875" style="3" customWidth="1"/>
    <col min="13067" max="13069" width="12.1796875" style="3" customWidth="1"/>
    <col min="13070" max="13311" width="9.1796875" style="3"/>
    <col min="13312" max="13312" width="13" style="3" customWidth="1"/>
    <col min="13313" max="13313" width="55.81640625" style="3" customWidth="1"/>
    <col min="13314" max="13316" width="14.54296875" style="3" customWidth="1"/>
    <col min="13317" max="13317" width="12.54296875" style="3" customWidth="1"/>
    <col min="13318" max="13318" width="1.81640625" style="3" customWidth="1"/>
    <col min="13319" max="13321" width="8.1796875" style="3" customWidth="1"/>
    <col min="13322" max="13322" width="2.54296875" style="3" customWidth="1"/>
    <col min="13323" max="13325" width="12.1796875" style="3" customWidth="1"/>
    <col min="13326" max="13567" width="9.1796875" style="3"/>
    <col min="13568" max="13568" width="13" style="3" customWidth="1"/>
    <col min="13569" max="13569" width="55.81640625" style="3" customWidth="1"/>
    <col min="13570" max="13572" width="14.54296875" style="3" customWidth="1"/>
    <col min="13573" max="13573" width="12.54296875" style="3" customWidth="1"/>
    <col min="13574" max="13574" width="1.81640625" style="3" customWidth="1"/>
    <col min="13575" max="13577" width="8.1796875" style="3" customWidth="1"/>
    <col min="13578" max="13578" width="2.54296875" style="3" customWidth="1"/>
    <col min="13579" max="13581" width="12.1796875" style="3" customWidth="1"/>
    <col min="13582" max="13823" width="9.1796875" style="3"/>
    <col min="13824" max="13824" width="13" style="3" customWidth="1"/>
    <col min="13825" max="13825" width="55.81640625" style="3" customWidth="1"/>
    <col min="13826" max="13828" width="14.54296875" style="3" customWidth="1"/>
    <col min="13829" max="13829" width="12.54296875" style="3" customWidth="1"/>
    <col min="13830" max="13830" width="1.81640625" style="3" customWidth="1"/>
    <col min="13831" max="13833" width="8.1796875" style="3" customWidth="1"/>
    <col min="13834" max="13834" width="2.54296875" style="3" customWidth="1"/>
    <col min="13835" max="13837" width="12.1796875" style="3" customWidth="1"/>
    <col min="13838" max="14079" width="9.1796875" style="3"/>
    <col min="14080" max="14080" width="13" style="3" customWidth="1"/>
    <col min="14081" max="14081" width="55.81640625" style="3" customWidth="1"/>
    <col min="14082" max="14084" width="14.54296875" style="3" customWidth="1"/>
    <col min="14085" max="14085" width="12.54296875" style="3" customWidth="1"/>
    <col min="14086" max="14086" width="1.81640625" style="3" customWidth="1"/>
    <col min="14087" max="14089" width="8.1796875" style="3" customWidth="1"/>
    <col min="14090" max="14090" width="2.54296875" style="3" customWidth="1"/>
    <col min="14091" max="14093" width="12.1796875" style="3" customWidth="1"/>
    <col min="14094" max="14335" width="9.1796875" style="3"/>
    <col min="14336" max="14336" width="13" style="3" customWidth="1"/>
    <col min="14337" max="14337" width="55.81640625" style="3" customWidth="1"/>
    <col min="14338" max="14340" width="14.54296875" style="3" customWidth="1"/>
    <col min="14341" max="14341" width="12.54296875" style="3" customWidth="1"/>
    <col min="14342" max="14342" width="1.81640625" style="3" customWidth="1"/>
    <col min="14343" max="14345" width="8.1796875" style="3" customWidth="1"/>
    <col min="14346" max="14346" width="2.54296875" style="3" customWidth="1"/>
    <col min="14347" max="14349" width="12.1796875" style="3" customWidth="1"/>
    <col min="14350" max="14591" width="9.1796875" style="3"/>
    <col min="14592" max="14592" width="13" style="3" customWidth="1"/>
    <col min="14593" max="14593" width="55.81640625" style="3" customWidth="1"/>
    <col min="14594" max="14596" width="14.54296875" style="3" customWidth="1"/>
    <col min="14597" max="14597" width="12.54296875" style="3" customWidth="1"/>
    <col min="14598" max="14598" width="1.81640625" style="3" customWidth="1"/>
    <col min="14599" max="14601" width="8.1796875" style="3" customWidth="1"/>
    <col min="14602" max="14602" width="2.54296875" style="3" customWidth="1"/>
    <col min="14603" max="14605" width="12.1796875" style="3" customWidth="1"/>
    <col min="14606" max="14847" width="9.1796875" style="3"/>
    <col min="14848" max="14848" width="13" style="3" customWidth="1"/>
    <col min="14849" max="14849" width="55.81640625" style="3" customWidth="1"/>
    <col min="14850" max="14852" width="14.54296875" style="3" customWidth="1"/>
    <col min="14853" max="14853" width="12.54296875" style="3" customWidth="1"/>
    <col min="14854" max="14854" width="1.81640625" style="3" customWidth="1"/>
    <col min="14855" max="14857" width="8.1796875" style="3" customWidth="1"/>
    <col min="14858" max="14858" width="2.54296875" style="3" customWidth="1"/>
    <col min="14859" max="14861" width="12.1796875" style="3" customWidth="1"/>
    <col min="14862" max="15103" width="9.1796875" style="3"/>
    <col min="15104" max="15104" width="13" style="3" customWidth="1"/>
    <col min="15105" max="15105" width="55.81640625" style="3" customWidth="1"/>
    <col min="15106" max="15108" width="14.54296875" style="3" customWidth="1"/>
    <col min="15109" max="15109" width="12.54296875" style="3" customWidth="1"/>
    <col min="15110" max="15110" width="1.81640625" style="3" customWidth="1"/>
    <col min="15111" max="15113" width="8.1796875" style="3" customWidth="1"/>
    <col min="15114" max="15114" width="2.54296875" style="3" customWidth="1"/>
    <col min="15115" max="15117" width="12.1796875" style="3" customWidth="1"/>
    <col min="15118" max="15359" width="9.1796875" style="3"/>
    <col min="15360" max="15360" width="13" style="3" customWidth="1"/>
    <col min="15361" max="15361" width="55.81640625" style="3" customWidth="1"/>
    <col min="15362" max="15364" width="14.54296875" style="3" customWidth="1"/>
    <col min="15365" max="15365" width="12.54296875" style="3" customWidth="1"/>
    <col min="15366" max="15366" width="1.81640625" style="3" customWidth="1"/>
    <col min="15367" max="15369" width="8.1796875" style="3" customWidth="1"/>
    <col min="15370" max="15370" width="2.54296875" style="3" customWidth="1"/>
    <col min="15371" max="15373" width="12.1796875" style="3" customWidth="1"/>
    <col min="15374" max="15615" width="9.1796875" style="3"/>
    <col min="15616" max="15616" width="13" style="3" customWidth="1"/>
    <col min="15617" max="15617" width="55.81640625" style="3" customWidth="1"/>
    <col min="15618" max="15620" width="14.54296875" style="3" customWidth="1"/>
    <col min="15621" max="15621" width="12.54296875" style="3" customWidth="1"/>
    <col min="15622" max="15622" width="1.81640625" style="3" customWidth="1"/>
    <col min="15623" max="15625" width="8.1796875" style="3" customWidth="1"/>
    <col min="15626" max="15626" width="2.54296875" style="3" customWidth="1"/>
    <col min="15627" max="15629" width="12.1796875" style="3" customWidth="1"/>
    <col min="15630" max="15871" width="9.1796875" style="3"/>
    <col min="15872" max="15872" width="13" style="3" customWidth="1"/>
    <col min="15873" max="15873" width="55.81640625" style="3" customWidth="1"/>
    <col min="15874" max="15876" width="14.54296875" style="3" customWidth="1"/>
    <col min="15877" max="15877" width="12.54296875" style="3" customWidth="1"/>
    <col min="15878" max="15878" width="1.81640625" style="3" customWidth="1"/>
    <col min="15879" max="15881" width="8.1796875" style="3" customWidth="1"/>
    <col min="15882" max="15882" width="2.54296875" style="3" customWidth="1"/>
    <col min="15883" max="15885" width="12.1796875" style="3" customWidth="1"/>
    <col min="15886" max="16127" width="9.1796875" style="3"/>
    <col min="16128" max="16128" width="13" style="3" customWidth="1"/>
    <col min="16129" max="16129" width="55.81640625" style="3" customWidth="1"/>
    <col min="16130" max="16132" width="14.54296875" style="3" customWidth="1"/>
    <col min="16133" max="16133" width="12.54296875" style="3" customWidth="1"/>
    <col min="16134" max="16134" width="1.81640625" style="3" customWidth="1"/>
    <col min="16135" max="16137" width="8.1796875" style="3" customWidth="1"/>
    <col min="16138" max="16138" width="2.54296875" style="3" customWidth="1"/>
    <col min="16139" max="16141" width="12.1796875" style="3" customWidth="1"/>
    <col min="16142" max="16384" width="9.1796875" style="3"/>
  </cols>
  <sheetData>
    <row r="1" spans="1:13" x14ac:dyDescent="0.25">
      <c r="A1" s="16"/>
      <c r="B1" s="17"/>
      <c r="C1" s="1"/>
      <c r="D1" s="1"/>
      <c r="E1" s="1"/>
      <c r="F1" s="2"/>
      <c r="G1" s="2"/>
      <c r="H1" s="2"/>
      <c r="I1" s="2"/>
      <c r="J1" s="1"/>
      <c r="K1" s="1"/>
      <c r="L1" s="1"/>
      <c r="M1" s="1"/>
    </row>
    <row r="2" spans="1:13" x14ac:dyDescent="0.25">
      <c r="A2" s="18"/>
      <c r="B2" s="19"/>
    </row>
    <row r="3" spans="1:13" ht="13" x14ac:dyDescent="0.3">
      <c r="A3" s="18"/>
      <c r="B3" s="19"/>
      <c r="C3" s="5"/>
    </row>
    <row r="4" spans="1:13" x14ac:dyDescent="0.25">
      <c r="A4" s="18"/>
      <c r="B4" s="19"/>
    </row>
    <row r="5" spans="1:13" x14ac:dyDescent="0.25">
      <c r="A5" s="18"/>
      <c r="B5" s="19"/>
    </row>
    <row r="6" spans="1:13" ht="14.5" x14ac:dyDescent="0.35">
      <c r="A6" s="22" t="s">
        <v>0</v>
      </c>
      <c r="B6" t="s">
        <v>98</v>
      </c>
    </row>
    <row r="7" spans="1:13" ht="13.5" thickBot="1" x14ac:dyDescent="0.35">
      <c r="A7" s="22" t="s">
        <v>1</v>
      </c>
      <c r="B7" s="21" t="s">
        <v>99</v>
      </c>
      <c r="F7" s="200"/>
      <c r="G7" s="200"/>
      <c r="H7" s="200"/>
      <c r="I7" s="200"/>
      <c r="J7" s="200"/>
      <c r="K7" s="200"/>
      <c r="L7" s="200"/>
      <c r="M7" s="37"/>
    </row>
    <row r="8" spans="1:13" ht="31.5" customHeight="1" thickBot="1" x14ac:dyDescent="0.3">
      <c r="A8" s="22" t="s">
        <v>2</v>
      </c>
      <c r="B8" s="23" t="s">
        <v>10</v>
      </c>
      <c r="F8" s="196" t="s">
        <v>3</v>
      </c>
      <c r="G8" s="197"/>
      <c r="H8" s="197"/>
      <c r="I8" s="38"/>
      <c r="J8" s="198" t="s">
        <v>4</v>
      </c>
      <c r="K8" s="199"/>
      <c r="L8" s="199"/>
      <c r="M8" s="153"/>
    </row>
    <row r="9" spans="1:13" ht="13.5" thickBot="1" x14ac:dyDescent="0.3">
      <c r="A9" s="6" t="s">
        <v>5</v>
      </c>
      <c r="B9" s="6" t="s">
        <v>0</v>
      </c>
      <c r="C9" s="6" t="s">
        <v>85</v>
      </c>
      <c r="D9" s="7" t="s">
        <v>83</v>
      </c>
      <c r="E9" s="35"/>
      <c r="F9" s="8" t="s">
        <v>15</v>
      </c>
      <c r="G9" s="9" t="s">
        <v>16</v>
      </c>
      <c r="H9" s="9" t="s">
        <v>17</v>
      </c>
      <c r="I9" s="39" t="s">
        <v>88</v>
      </c>
      <c r="J9" s="10" t="s">
        <v>18</v>
      </c>
      <c r="K9" s="11" t="s">
        <v>19</v>
      </c>
      <c r="L9" s="11" t="s">
        <v>20</v>
      </c>
      <c r="M9" s="109" t="s">
        <v>89</v>
      </c>
    </row>
    <row r="10" spans="1:13" ht="13" x14ac:dyDescent="0.25">
      <c r="A10" s="6" t="s">
        <v>22</v>
      </c>
      <c r="B10" s="12" t="s">
        <v>23</v>
      </c>
      <c r="C10" s="69">
        <f>SUM(C11:C21)</f>
        <v>1020169.5244901724</v>
      </c>
      <c r="D10" s="82">
        <f>C10/$C$40</f>
        <v>0.60009985466198135</v>
      </c>
      <c r="F10" s="98"/>
      <c r="G10" s="99"/>
      <c r="H10" s="99"/>
      <c r="I10" s="100"/>
      <c r="J10" s="73">
        <f>SUM(J11:J20)</f>
        <v>270246.59999999998</v>
      </c>
      <c r="K10" s="74">
        <f>SUM(K11:K20)</f>
        <v>544772.82449017244</v>
      </c>
      <c r="L10" s="74">
        <f>SUM(L11:L20)</f>
        <v>79658.600000000006</v>
      </c>
      <c r="M10" s="110">
        <f>SUM(M11:M21)</f>
        <v>125491.5</v>
      </c>
    </row>
    <row r="11" spans="1:13" x14ac:dyDescent="0.25">
      <c r="A11" s="26" t="s">
        <v>24</v>
      </c>
      <c r="B11" s="24" t="s">
        <v>25</v>
      </c>
      <c r="C11" s="54">
        <v>182700</v>
      </c>
      <c r="D11" s="27"/>
      <c r="F11" s="121"/>
      <c r="G11" s="118">
        <v>1</v>
      </c>
      <c r="H11" s="118"/>
      <c r="I11" s="137"/>
      <c r="J11" s="125">
        <f t="shared" ref="J11:J21" si="0">F11*$C11</f>
        <v>0</v>
      </c>
      <c r="K11" s="120">
        <f t="shared" ref="K11:K21" si="1">G11*$C11</f>
        <v>182700</v>
      </c>
      <c r="L11" s="120">
        <f t="shared" ref="L11:M21" si="2">H11*$C11</f>
        <v>0</v>
      </c>
      <c r="M11" s="158">
        <f t="shared" si="2"/>
        <v>0</v>
      </c>
    </row>
    <row r="12" spans="1:13" x14ac:dyDescent="0.25">
      <c r="A12" s="26" t="s">
        <v>26</v>
      </c>
      <c r="B12" s="28" t="s">
        <v>27</v>
      </c>
      <c r="C12" s="54">
        <v>8000</v>
      </c>
      <c r="D12" s="27"/>
      <c r="F12" s="121"/>
      <c r="G12" s="118">
        <v>1</v>
      </c>
      <c r="H12" s="118"/>
      <c r="I12" s="137"/>
      <c r="J12" s="125">
        <f t="shared" si="0"/>
        <v>0</v>
      </c>
      <c r="K12" s="120">
        <f t="shared" si="1"/>
        <v>8000</v>
      </c>
      <c r="L12" s="120">
        <f t="shared" si="2"/>
        <v>0</v>
      </c>
      <c r="M12" s="158">
        <f t="shared" si="2"/>
        <v>0</v>
      </c>
    </row>
    <row r="13" spans="1:13" x14ac:dyDescent="0.25">
      <c r="A13" s="26" t="s">
        <v>28</v>
      </c>
      <c r="B13" s="28" t="s">
        <v>29</v>
      </c>
      <c r="C13" s="54">
        <v>0</v>
      </c>
      <c r="D13" s="27"/>
      <c r="F13" s="121"/>
      <c r="G13" s="118"/>
      <c r="H13" s="118"/>
      <c r="I13" s="137"/>
      <c r="J13" s="125">
        <f t="shared" si="0"/>
        <v>0</v>
      </c>
      <c r="K13" s="120">
        <f t="shared" si="1"/>
        <v>0</v>
      </c>
      <c r="L13" s="120">
        <f t="shared" si="2"/>
        <v>0</v>
      </c>
      <c r="M13" s="158">
        <f t="shared" si="2"/>
        <v>0</v>
      </c>
    </row>
    <row r="14" spans="1:13" x14ac:dyDescent="0.25">
      <c r="A14" s="29" t="s">
        <v>30</v>
      </c>
      <c r="B14" s="30" t="s">
        <v>91</v>
      </c>
      <c r="C14" s="54">
        <v>228600</v>
      </c>
      <c r="D14" s="27"/>
      <c r="F14" s="121">
        <v>1</v>
      </c>
      <c r="G14" s="118"/>
      <c r="H14" s="118"/>
      <c r="I14" s="137"/>
      <c r="J14" s="125">
        <f t="shared" si="0"/>
        <v>228600</v>
      </c>
      <c r="K14" s="120">
        <f t="shared" si="1"/>
        <v>0</v>
      </c>
      <c r="L14" s="120">
        <f t="shared" si="2"/>
        <v>0</v>
      </c>
      <c r="M14" s="158">
        <f t="shared" si="2"/>
        <v>0</v>
      </c>
    </row>
    <row r="15" spans="1:13" x14ac:dyDescent="0.25">
      <c r="A15" s="29" t="s">
        <v>31</v>
      </c>
      <c r="B15" s="30" t="s">
        <v>32</v>
      </c>
      <c r="C15" s="54">
        <v>0</v>
      </c>
      <c r="D15" s="27"/>
      <c r="F15" s="121"/>
      <c r="G15" s="118"/>
      <c r="H15" s="118"/>
      <c r="I15" s="137"/>
      <c r="J15" s="125">
        <f t="shared" si="0"/>
        <v>0</v>
      </c>
      <c r="K15" s="120">
        <f t="shared" si="1"/>
        <v>0</v>
      </c>
      <c r="L15" s="120">
        <f t="shared" si="2"/>
        <v>0</v>
      </c>
      <c r="M15" s="158">
        <f t="shared" si="2"/>
        <v>0</v>
      </c>
    </row>
    <row r="16" spans="1:13" x14ac:dyDescent="0.25">
      <c r="A16" s="29" t="s">
        <v>33</v>
      </c>
      <c r="B16" s="30" t="s">
        <v>34</v>
      </c>
      <c r="C16" s="54">
        <v>14000</v>
      </c>
      <c r="D16" s="27"/>
      <c r="F16" s="121"/>
      <c r="G16" s="118"/>
      <c r="H16" s="118"/>
      <c r="I16" s="137">
        <v>1</v>
      </c>
      <c r="J16" s="125">
        <f t="shared" si="0"/>
        <v>0</v>
      </c>
      <c r="K16" s="120">
        <f t="shared" si="1"/>
        <v>0</v>
      </c>
      <c r="L16" s="120">
        <f t="shared" si="2"/>
        <v>0</v>
      </c>
      <c r="M16" s="158">
        <f t="shared" si="2"/>
        <v>14000</v>
      </c>
    </row>
    <row r="17" spans="1:13" ht="25" x14ac:dyDescent="0.25">
      <c r="A17" s="29" t="s">
        <v>35</v>
      </c>
      <c r="B17" s="30" t="s">
        <v>36</v>
      </c>
      <c r="C17" s="54">
        <v>322879.52449017239</v>
      </c>
      <c r="D17" s="27"/>
      <c r="F17" s="121"/>
      <c r="G17" s="118">
        <v>1</v>
      </c>
      <c r="H17" s="118"/>
      <c r="I17" s="137"/>
      <c r="J17" s="125">
        <f t="shared" si="0"/>
        <v>0</v>
      </c>
      <c r="K17" s="120">
        <f t="shared" si="1"/>
        <v>322879.52449017239</v>
      </c>
      <c r="L17" s="120">
        <f t="shared" si="2"/>
        <v>0</v>
      </c>
      <c r="M17" s="158">
        <f t="shared" si="2"/>
        <v>0</v>
      </c>
    </row>
    <row r="18" spans="1:13" ht="25" x14ac:dyDescent="0.25">
      <c r="A18" s="25" t="s">
        <v>37</v>
      </c>
      <c r="B18" s="24" t="s">
        <v>84</v>
      </c>
      <c r="C18" s="54">
        <v>82960</v>
      </c>
      <c r="D18" s="27"/>
      <c r="F18" s="121">
        <v>0.25</v>
      </c>
      <c r="G18" s="118">
        <v>0.25</v>
      </c>
      <c r="H18" s="118">
        <v>0.25</v>
      </c>
      <c r="I18" s="137">
        <v>0.25</v>
      </c>
      <c r="J18" s="125">
        <f t="shared" si="0"/>
        <v>20740</v>
      </c>
      <c r="K18" s="120">
        <f t="shared" si="1"/>
        <v>20740</v>
      </c>
      <c r="L18" s="120">
        <f t="shared" si="2"/>
        <v>20740</v>
      </c>
      <c r="M18" s="158">
        <f t="shared" si="2"/>
        <v>20740</v>
      </c>
    </row>
    <row r="19" spans="1:13" x14ac:dyDescent="0.25">
      <c r="A19" s="25" t="s">
        <v>38</v>
      </c>
      <c r="B19" s="24" t="s">
        <v>39</v>
      </c>
      <c r="C19" s="54">
        <v>95030</v>
      </c>
      <c r="D19" s="27"/>
      <c r="F19" s="121">
        <v>0.22</v>
      </c>
      <c r="G19" s="118">
        <v>0.11</v>
      </c>
      <c r="H19" s="118">
        <v>0.62</v>
      </c>
      <c r="I19" s="137">
        <v>0.05</v>
      </c>
      <c r="J19" s="125">
        <f t="shared" si="0"/>
        <v>20906.599999999999</v>
      </c>
      <c r="K19" s="120">
        <f t="shared" si="1"/>
        <v>10453.299999999999</v>
      </c>
      <c r="L19" s="120">
        <f t="shared" si="2"/>
        <v>58918.6</v>
      </c>
      <c r="M19" s="158">
        <f t="shared" si="2"/>
        <v>4751.5</v>
      </c>
    </row>
    <row r="20" spans="1:13" ht="25" x14ac:dyDescent="0.25">
      <c r="A20" s="25" t="s">
        <v>40</v>
      </c>
      <c r="B20" s="24" t="s">
        <v>97</v>
      </c>
      <c r="C20" s="54">
        <v>0</v>
      </c>
      <c r="D20" s="27"/>
      <c r="F20" s="117"/>
      <c r="G20" s="118"/>
      <c r="H20" s="119"/>
      <c r="I20" s="137"/>
      <c r="J20" s="125">
        <f t="shared" si="0"/>
        <v>0</v>
      </c>
      <c r="K20" s="120">
        <f t="shared" si="1"/>
        <v>0</v>
      </c>
      <c r="L20" s="120">
        <f t="shared" si="2"/>
        <v>0</v>
      </c>
      <c r="M20" s="158">
        <f t="shared" si="2"/>
        <v>0</v>
      </c>
    </row>
    <row r="21" spans="1:13" x14ac:dyDescent="0.25">
      <c r="A21" s="25" t="s">
        <v>93</v>
      </c>
      <c r="B21" s="24" t="s">
        <v>92</v>
      </c>
      <c r="C21" s="54">
        <v>86000</v>
      </c>
      <c r="D21" s="27"/>
      <c r="F21" s="117"/>
      <c r="G21" s="118"/>
      <c r="H21" s="119"/>
      <c r="I21" s="137">
        <v>1</v>
      </c>
      <c r="J21" s="56">
        <f t="shared" si="0"/>
        <v>0</v>
      </c>
      <c r="K21" s="157">
        <f t="shared" si="1"/>
        <v>0</v>
      </c>
      <c r="L21" s="157">
        <f t="shared" si="2"/>
        <v>0</v>
      </c>
      <c r="M21" s="158">
        <f t="shared" si="2"/>
        <v>86000</v>
      </c>
    </row>
    <row r="22" spans="1:13" ht="13" x14ac:dyDescent="0.25">
      <c r="A22" s="13" t="s">
        <v>41</v>
      </c>
      <c r="B22" s="14" t="s">
        <v>42</v>
      </c>
      <c r="C22" s="70">
        <f>SUM(C23:C24)</f>
        <v>10400</v>
      </c>
      <c r="D22" s="127">
        <f>C22/$C$40</f>
        <v>6.1176484286800782E-3</v>
      </c>
      <c r="F22" s="43"/>
      <c r="G22" s="44"/>
      <c r="H22" s="44"/>
      <c r="I22" s="103"/>
      <c r="J22" s="76">
        <f>SUM(J23:J24)</f>
        <v>2600</v>
      </c>
      <c r="K22" s="77">
        <f>SUM(K23:K24)</f>
        <v>2600</v>
      </c>
      <c r="L22" s="77">
        <f>SUM(L23:L24)</f>
        <v>2600</v>
      </c>
      <c r="M22" s="113">
        <f>SUM(M23:M24)</f>
        <v>2600</v>
      </c>
    </row>
    <row r="23" spans="1:13" x14ac:dyDescent="0.25">
      <c r="A23" s="25" t="s">
        <v>43</v>
      </c>
      <c r="B23" s="24" t="s">
        <v>44</v>
      </c>
      <c r="C23" s="54">
        <v>8400</v>
      </c>
      <c r="D23" s="27"/>
      <c r="F23" s="121">
        <v>0.25</v>
      </c>
      <c r="G23" s="118">
        <v>0.25</v>
      </c>
      <c r="H23" s="118">
        <v>0.25</v>
      </c>
      <c r="I23" s="137">
        <v>0.25</v>
      </c>
      <c r="J23" s="125">
        <f t="shared" ref="J23:M24" si="3">F23*$C23</f>
        <v>2100</v>
      </c>
      <c r="K23" s="120">
        <f t="shared" si="3"/>
        <v>2100</v>
      </c>
      <c r="L23" s="120">
        <f t="shared" si="3"/>
        <v>2100</v>
      </c>
      <c r="M23" s="158">
        <f t="shared" si="3"/>
        <v>2100</v>
      </c>
    </row>
    <row r="24" spans="1:13" x14ac:dyDescent="0.25">
      <c r="A24" s="25" t="s">
        <v>45</v>
      </c>
      <c r="B24" s="24" t="s">
        <v>46</v>
      </c>
      <c r="C24" s="54">
        <v>2000</v>
      </c>
      <c r="D24" s="27"/>
      <c r="F24" s="121">
        <v>0.25</v>
      </c>
      <c r="G24" s="118">
        <v>0.25</v>
      </c>
      <c r="H24" s="118">
        <v>0.25</v>
      </c>
      <c r="I24" s="137">
        <v>0.25</v>
      </c>
      <c r="J24" s="125">
        <f t="shared" si="3"/>
        <v>500</v>
      </c>
      <c r="K24" s="120">
        <f t="shared" si="3"/>
        <v>500</v>
      </c>
      <c r="L24" s="120">
        <f t="shared" si="3"/>
        <v>500</v>
      </c>
      <c r="M24" s="158">
        <f t="shared" si="3"/>
        <v>500</v>
      </c>
    </row>
    <row r="25" spans="1:13" ht="13" x14ac:dyDescent="0.25">
      <c r="A25" s="13" t="s">
        <v>47</v>
      </c>
      <c r="B25" s="14" t="s">
        <v>48</v>
      </c>
      <c r="C25" s="70">
        <f>SUM(C26:C27)</f>
        <v>510704.7010212561</v>
      </c>
      <c r="D25" s="127">
        <f>C25/$C$40</f>
        <v>0.30041459728098235</v>
      </c>
      <c r="F25" s="43"/>
      <c r="G25" s="44"/>
      <c r="H25" s="44"/>
      <c r="I25" s="103"/>
      <c r="J25" s="76">
        <f>SUM(J26:J27)</f>
        <v>127676.17525531402</v>
      </c>
      <c r="K25" s="76">
        <f t="shared" ref="K25:L25" si="4">SUM(K26:K27)</f>
        <v>127676.17525531402</v>
      </c>
      <c r="L25" s="76">
        <f t="shared" si="4"/>
        <v>127676.17525531402</v>
      </c>
      <c r="M25" s="112">
        <f t="shared" ref="M25" si="5">SUM(M26:M27)</f>
        <v>127676.17525531402</v>
      </c>
    </row>
    <row r="26" spans="1:13" x14ac:dyDescent="0.25">
      <c r="A26" s="25" t="s">
        <v>49</v>
      </c>
      <c r="B26" s="24" t="s">
        <v>50</v>
      </c>
      <c r="C26" s="54">
        <v>510704.7010212561</v>
      </c>
      <c r="D26" s="27"/>
      <c r="F26" s="121">
        <v>0.25</v>
      </c>
      <c r="G26" s="118">
        <v>0.25</v>
      </c>
      <c r="H26" s="118">
        <v>0.25</v>
      </c>
      <c r="I26" s="137">
        <v>0.25</v>
      </c>
      <c r="J26" s="125">
        <f t="shared" ref="J26:M27" si="6">F26*$C26</f>
        <v>127676.17525531402</v>
      </c>
      <c r="K26" s="120">
        <f t="shared" si="6"/>
        <v>127676.17525531402</v>
      </c>
      <c r="L26" s="120">
        <f t="shared" si="6"/>
        <v>127676.17525531402</v>
      </c>
      <c r="M26" s="158">
        <f t="shared" si="6"/>
        <v>127676.17525531402</v>
      </c>
    </row>
    <row r="27" spans="1:13" x14ac:dyDescent="0.25">
      <c r="A27" s="25" t="s">
        <v>51</v>
      </c>
      <c r="B27" s="24" t="s">
        <v>52</v>
      </c>
      <c r="C27" s="54">
        <v>0</v>
      </c>
      <c r="D27" s="27"/>
      <c r="F27" s="117"/>
      <c r="G27" s="118"/>
      <c r="H27" s="118"/>
      <c r="I27" s="137"/>
      <c r="J27" s="125">
        <f t="shared" si="6"/>
        <v>0</v>
      </c>
      <c r="K27" s="120">
        <f t="shared" si="6"/>
        <v>0</v>
      </c>
      <c r="L27" s="120">
        <f t="shared" si="6"/>
        <v>0</v>
      </c>
      <c r="M27" s="158">
        <f t="shared" si="6"/>
        <v>0</v>
      </c>
    </row>
    <row r="28" spans="1:13" ht="13" x14ac:dyDescent="0.25">
      <c r="A28" s="13" t="s">
        <v>55</v>
      </c>
      <c r="B28" s="14" t="s">
        <v>56</v>
      </c>
      <c r="C28" s="70">
        <f>SUM(C29:C34)</f>
        <v>141725.39382659667</v>
      </c>
      <c r="D28" s="127">
        <f>C28/$C$40</f>
        <v>8.3367897389167722E-2</v>
      </c>
      <c r="F28" s="43"/>
      <c r="G28" s="44"/>
      <c r="H28" s="44"/>
      <c r="I28" s="103"/>
      <c r="J28" s="76">
        <f>SUM(J29:J34)</f>
        <v>35431.348456649168</v>
      </c>
      <c r="K28" s="76">
        <f t="shared" ref="K28:L28" si="7">SUM(K29:K34)</f>
        <v>35431.348456649168</v>
      </c>
      <c r="L28" s="76">
        <f t="shared" si="7"/>
        <v>35431.348456649168</v>
      </c>
      <c r="M28" s="112">
        <f t="shared" ref="M28" si="8">SUM(M29:M34)</f>
        <v>35431.348456649168</v>
      </c>
    </row>
    <row r="29" spans="1:13" x14ac:dyDescent="0.25">
      <c r="A29" s="25" t="s">
        <v>57</v>
      </c>
      <c r="B29" s="24" t="s">
        <v>58</v>
      </c>
      <c r="C29" s="54">
        <v>42880</v>
      </c>
      <c r="D29" s="27"/>
      <c r="F29" s="121">
        <v>0.25</v>
      </c>
      <c r="G29" s="118">
        <v>0.25</v>
      </c>
      <c r="H29" s="118">
        <v>0.25</v>
      </c>
      <c r="I29" s="137">
        <v>0.25</v>
      </c>
      <c r="J29" s="125">
        <f t="shared" ref="J29:J34" si="9">F29*$C29</f>
        <v>10720</v>
      </c>
      <c r="K29" s="120">
        <f t="shared" ref="K29:K34" si="10">G29*$C29</f>
        <v>10720</v>
      </c>
      <c r="L29" s="120">
        <f t="shared" ref="L29:M34" si="11">H29*$C29</f>
        <v>10720</v>
      </c>
      <c r="M29" s="158">
        <f t="shared" si="11"/>
        <v>10720</v>
      </c>
    </row>
    <row r="30" spans="1:13" x14ac:dyDescent="0.25">
      <c r="A30" s="25" t="s">
        <v>59</v>
      </c>
      <c r="B30" s="24" t="s">
        <v>60</v>
      </c>
      <c r="C30" s="54">
        <v>4162</v>
      </c>
      <c r="D30" s="27"/>
      <c r="F30" s="121">
        <v>0.25</v>
      </c>
      <c r="G30" s="118">
        <v>0.25</v>
      </c>
      <c r="H30" s="118">
        <v>0.25</v>
      </c>
      <c r="I30" s="137">
        <v>0.25</v>
      </c>
      <c r="J30" s="125">
        <f t="shared" si="9"/>
        <v>1040.5</v>
      </c>
      <c r="K30" s="120">
        <f t="shared" si="10"/>
        <v>1040.5</v>
      </c>
      <c r="L30" s="120">
        <f t="shared" si="11"/>
        <v>1040.5</v>
      </c>
      <c r="M30" s="158">
        <f t="shared" si="11"/>
        <v>1040.5</v>
      </c>
    </row>
    <row r="31" spans="1:13" x14ac:dyDescent="0.25">
      <c r="A31" s="25" t="s">
        <v>61</v>
      </c>
      <c r="B31" s="24" t="s">
        <v>62</v>
      </c>
      <c r="C31" s="54">
        <v>29057.640145619302</v>
      </c>
      <c r="D31" s="27"/>
      <c r="F31" s="121">
        <v>0.25</v>
      </c>
      <c r="G31" s="118">
        <v>0.25</v>
      </c>
      <c r="H31" s="118">
        <v>0.25</v>
      </c>
      <c r="I31" s="137">
        <v>0.25</v>
      </c>
      <c r="J31" s="125">
        <f t="shared" si="9"/>
        <v>7264.4100364048254</v>
      </c>
      <c r="K31" s="120">
        <f t="shared" si="10"/>
        <v>7264.4100364048254</v>
      </c>
      <c r="L31" s="120">
        <f t="shared" si="11"/>
        <v>7264.4100364048254</v>
      </c>
      <c r="M31" s="158">
        <f t="shared" si="11"/>
        <v>7264.4100364048254</v>
      </c>
    </row>
    <row r="32" spans="1:13" x14ac:dyDescent="0.25">
      <c r="A32" s="25" t="s">
        <v>63</v>
      </c>
      <c r="B32" s="24" t="s">
        <v>64</v>
      </c>
      <c r="C32" s="54">
        <v>55125.753680977359</v>
      </c>
      <c r="D32" s="27"/>
      <c r="F32" s="121">
        <v>0.25</v>
      </c>
      <c r="G32" s="118">
        <v>0.25</v>
      </c>
      <c r="H32" s="118">
        <v>0.25</v>
      </c>
      <c r="I32" s="137">
        <v>0.25</v>
      </c>
      <c r="J32" s="125">
        <f t="shared" si="9"/>
        <v>13781.43842024434</v>
      </c>
      <c r="K32" s="120">
        <f t="shared" si="10"/>
        <v>13781.43842024434</v>
      </c>
      <c r="L32" s="120">
        <f t="shared" si="11"/>
        <v>13781.43842024434</v>
      </c>
      <c r="M32" s="158">
        <f t="shared" si="11"/>
        <v>13781.43842024434</v>
      </c>
    </row>
    <row r="33" spans="1:13" x14ac:dyDescent="0.25">
      <c r="A33" s="25" t="s">
        <v>65</v>
      </c>
      <c r="B33" s="24" t="s">
        <v>66</v>
      </c>
      <c r="C33" s="54">
        <v>10500</v>
      </c>
      <c r="D33" s="27"/>
      <c r="F33" s="121">
        <v>0.25</v>
      </c>
      <c r="G33" s="118">
        <v>0.25</v>
      </c>
      <c r="H33" s="118">
        <v>0.25</v>
      </c>
      <c r="I33" s="137">
        <v>0.25</v>
      </c>
      <c r="J33" s="125">
        <f t="shared" si="9"/>
        <v>2625</v>
      </c>
      <c r="K33" s="120">
        <f t="shared" si="10"/>
        <v>2625</v>
      </c>
      <c r="L33" s="120">
        <f t="shared" si="11"/>
        <v>2625</v>
      </c>
      <c r="M33" s="158">
        <f t="shared" si="11"/>
        <v>2625</v>
      </c>
    </row>
    <row r="34" spans="1:13" x14ac:dyDescent="0.25">
      <c r="A34" s="25" t="s">
        <v>67</v>
      </c>
      <c r="B34" s="24" t="s">
        <v>68</v>
      </c>
      <c r="C34" s="54">
        <v>0</v>
      </c>
      <c r="D34" s="27"/>
      <c r="F34" s="117"/>
      <c r="G34" s="118"/>
      <c r="H34" s="118"/>
      <c r="I34" s="137"/>
      <c r="J34" s="125">
        <f t="shared" si="9"/>
        <v>0</v>
      </c>
      <c r="K34" s="120">
        <f t="shared" si="10"/>
        <v>0</v>
      </c>
      <c r="L34" s="120">
        <f t="shared" si="11"/>
        <v>0</v>
      </c>
      <c r="M34" s="158">
        <f t="shared" si="11"/>
        <v>0</v>
      </c>
    </row>
    <row r="35" spans="1:13" ht="13" x14ac:dyDescent="0.25">
      <c r="A35" s="13" t="s">
        <v>69</v>
      </c>
      <c r="B35" s="14" t="s">
        <v>95</v>
      </c>
      <c r="C35" s="70">
        <f>SUM(C36:C39)</f>
        <v>17000</v>
      </c>
      <c r="D35" s="127">
        <f>C35/$C$40</f>
        <v>1.0000002239188588E-2</v>
      </c>
      <c r="F35" s="43"/>
      <c r="G35" s="44"/>
      <c r="H35" s="44"/>
      <c r="I35" s="103"/>
      <c r="J35" s="76">
        <f>SUM(J36:J39)</f>
        <v>4250</v>
      </c>
      <c r="K35" s="77">
        <f>SUM(K36:K39)</f>
        <v>4250</v>
      </c>
      <c r="L35" s="77">
        <f>SUM(L36:L39)</f>
        <v>4250</v>
      </c>
      <c r="M35" s="113">
        <f>SUM(M36:M39)</f>
        <v>4250</v>
      </c>
    </row>
    <row r="36" spans="1:13" x14ac:dyDescent="0.25">
      <c r="A36" s="25" t="s">
        <v>71</v>
      </c>
      <c r="B36" s="24" t="s">
        <v>72</v>
      </c>
      <c r="C36" s="54">
        <v>0</v>
      </c>
      <c r="D36" s="27"/>
      <c r="F36" s="117"/>
      <c r="G36" s="118"/>
      <c r="H36" s="118"/>
      <c r="I36" s="137"/>
      <c r="J36" s="125">
        <f t="shared" ref="J36:J39" si="12">F36*$C36</f>
        <v>0</v>
      </c>
      <c r="K36" s="120">
        <f t="shared" ref="K36:K39" si="13">G36*$C36</f>
        <v>0</v>
      </c>
      <c r="L36" s="120">
        <f t="shared" ref="L36:M39" si="14">H36*$C36</f>
        <v>0</v>
      </c>
      <c r="M36" s="158">
        <f t="shared" si="14"/>
        <v>0</v>
      </c>
    </row>
    <row r="37" spans="1:13" x14ac:dyDescent="0.25">
      <c r="A37" s="25" t="s">
        <v>73</v>
      </c>
      <c r="B37" s="24" t="s">
        <v>74</v>
      </c>
      <c r="C37" s="54">
        <v>17000</v>
      </c>
      <c r="D37" s="27"/>
      <c r="F37" s="121">
        <v>0.25</v>
      </c>
      <c r="G37" s="118">
        <v>0.25</v>
      </c>
      <c r="H37" s="118">
        <v>0.25</v>
      </c>
      <c r="I37" s="137">
        <v>0.25</v>
      </c>
      <c r="J37" s="125">
        <f t="shared" si="12"/>
        <v>4250</v>
      </c>
      <c r="K37" s="120">
        <f t="shared" si="13"/>
        <v>4250</v>
      </c>
      <c r="L37" s="120">
        <f t="shared" si="14"/>
        <v>4250</v>
      </c>
      <c r="M37" s="158">
        <f t="shared" si="14"/>
        <v>4250</v>
      </c>
    </row>
    <row r="38" spans="1:13" x14ac:dyDescent="0.25">
      <c r="A38" s="25" t="s">
        <v>75</v>
      </c>
      <c r="B38" s="24" t="s">
        <v>76</v>
      </c>
      <c r="C38" s="54">
        <v>0</v>
      </c>
      <c r="D38" s="27"/>
      <c r="F38" s="117"/>
      <c r="G38" s="118"/>
      <c r="H38" s="118"/>
      <c r="I38" s="137"/>
      <c r="J38" s="125">
        <f t="shared" si="12"/>
        <v>0</v>
      </c>
      <c r="K38" s="120">
        <f t="shared" si="13"/>
        <v>0</v>
      </c>
      <c r="L38" s="120">
        <f t="shared" si="14"/>
        <v>0</v>
      </c>
      <c r="M38" s="158">
        <f t="shared" si="14"/>
        <v>0</v>
      </c>
    </row>
    <row r="39" spans="1:13" x14ac:dyDescent="0.25">
      <c r="A39" s="25" t="s">
        <v>77</v>
      </c>
      <c r="B39" s="24" t="s">
        <v>78</v>
      </c>
      <c r="C39" s="54">
        <v>0</v>
      </c>
      <c r="D39" s="27"/>
      <c r="F39" s="117"/>
      <c r="G39" s="118"/>
      <c r="H39" s="118"/>
      <c r="I39" s="137"/>
      <c r="J39" s="125">
        <f t="shared" si="12"/>
        <v>0</v>
      </c>
      <c r="K39" s="120">
        <f t="shared" si="13"/>
        <v>0</v>
      </c>
      <c r="L39" s="120">
        <f t="shared" si="14"/>
        <v>0</v>
      </c>
      <c r="M39" s="158">
        <f t="shared" si="14"/>
        <v>0</v>
      </c>
    </row>
    <row r="40" spans="1:13" ht="13" x14ac:dyDescent="0.25">
      <c r="A40" s="33"/>
      <c r="B40" s="33" t="s">
        <v>79</v>
      </c>
      <c r="C40" s="71">
        <f>C10+C22+C25+C28+C35</f>
        <v>1699999.6193380251</v>
      </c>
      <c r="D40" s="31"/>
      <c r="F40" s="46"/>
      <c r="G40" s="47"/>
      <c r="H40" s="47"/>
      <c r="I40" s="105"/>
      <c r="J40" s="78">
        <f>J10+J22+J25+J28+J35</f>
        <v>440204.12371196318</v>
      </c>
      <c r="K40" s="79">
        <f>K10+K22+K25+K28+K35</f>
        <v>714730.34820213565</v>
      </c>
      <c r="L40" s="79">
        <f>L10+L22+L25+L28+L35</f>
        <v>249616.12371196318</v>
      </c>
      <c r="M40" s="133">
        <f>M10+M22+M25+M28+M35</f>
        <v>295449.02371196321</v>
      </c>
    </row>
    <row r="41" spans="1:13" ht="13" x14ac:dyDescent="0.25">
      <c r="A41" s="13"/>
      <c r="B41" s="14"/>
      <c r="C41" s="59"/>
      <c r="D41" s="15"/>
      <c r="F41" s="43"/>
      <c r="G41" s="44"/>
      <c r="H41" s="44"/>
      <c r="I41" s="103"/>
      <c r="J41" s="60"/>
      <c r="K41" s="61"/>
      <c r="L41" s="61"/>
      <c r="M41" s="147"/>
    </row>
    <row r="42" spans="1:13" ht="13.5" thickBot="1" x14ac:dyDescent="0.3">
      <c r="A42" s="34"/>
      <c r="B42" s="34" t="s">
        <v>82</v>
      </c>
      <c r="C42" s="64"/>
      <c r="D42" s="32"/>
      <c r="E42" s="36"/>
      <c r="F42" s="49"/>
      <c r="G42" s="50"/>
      <c r="H42" s="50"/>
      <c r="I42" s="139"/>
      <c r="J42" s="128"/>
      <c r="K42" s="129"/>
      <c r="L42" s="129"/>
      <c r="M42" s="148"/>
    </row>
  </sheetData>
  <mergeCells count="3">
    <mergeCell ref="F7:L7"/>
    <mergeCell ref="F8:H8"/>
    <mergeCell ref="J8:L8"/>
  </mergeCells>
  <pageMargins left="0.7" right="0.7" top="0.75" bottom="0.75" header="0.3" footer="0.3"/>
  <headerFooter>
    <oddHeader>&amp;C&amp;"Calibri"&amp;10&amp;K000000 USAGE INTERNE - INTERN GEBRUIK&amp;1#_x000D_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86C76-8D2B-4866-BEAC-40B63F746D92}">
  <dimension ref="A1:M42"/>
  <sheetViews>
    <sheetView zoomScale="96" zoomScaleNormal="96" workbookViewId="0">
      <selection activeCell="B6" sqref="B6"/>
    </sheetView>
  </sheetViews>
  <sheetFormatPr defaultColWidth="11.453125" defaultRowHeight="12.5" x14ac:dyDescent="0.25"/>
  <cols>
    <col min="1" max="1" width="11.453125" style="166"/>
    <col min="2" max="2" width="62.1796875" style="166" customWidth="1"/>
    <col min="3" max="3" width="13" style="166" customWidth="1"/>
    <col min="4" max="4" width="11.54296875" style="166" bestFit="1" customWidth="1"/>
    <col min="5" max="5" width="2.453125" style="166" customWidth="1"/>
    <col min="6" max="9" width="11.54296875" style="166" bestFit="1" customWidth="1"/>
    <col min="10" max="11" width="12.81640625" style="166" bestFit="1" customWidth="1"/>
    <col min="12" max="13" width="12.1796875" style="166" bestFit="1" customWidth="1"/>
    <col min="14" max="16384" width="11.453125" style="166"/>
  </cols>
  <sheetData>
    <row r="1" spans="1:13" x14ac:dyDescent="0.25">
      <c r="A1" s="16"/>
      <c r="B1" s="17"/>
      <c r="C1" s="1"/>
      <c r="D1" s="1"/>
      <c r="E1" s="1"/>
      <c r="F1" s="2"/>
      <c r="G1" s="2"/>
      <c r="H1" s="2"/>
      <c r="I1" s="2"/>
      <c r="J1" s="1"/>
      <c r="K1" s="1"/>
      <c r="L1" s="1"/>
      <c r="M1" s="1"/>
    </row>
    <row r="2" spans="1:13" x14ac:dyDescent="0.25">
      <c r="A2" s="18"/>
      <c r="B2" s="19"/>
    </row>
    <row r="3" spans="1:13" ht="13" x14ac:dyDescent="0.3">
      <c r="A3" s="18"/>
      <c r="B3" s="19"/>
      <c r="C3" s="5"/>
    </row>
    <row r="4" spans="1:13" x14ac:dyDescent="0.25">
      <c r="A4" s="18"/>
      <c r="B4" s="19"/>
    </row>
    <row r="5" spans="1:13" x14ac:dyDescent="0.25">
      <c r="A5" s="18"/>
      <c r="B5" s="19"/>
    </row>
    <row r="6" spans="1:13" ht="14.5" x14ac:dyDescent="0.35">
      <c r="A6" s="22" t="s">
        <v>0</v>
      </c>
      <c r="B6" t="s">
        <v>98</v>
      </c>
    </row>
    <row r="7" spans="1:13" ht="13.5" thickBot="1" x14ac:dyDescent="0.35">
      <c r="A7" s="22" t="s">
        <v>1</v>
      </c>
      <c r="B7" s="21" t="s">
        <v>99</v>
      </c>
      <c r="F7" s="200"/>
      <c r="G7" s="200"/>
      <c r="H7" s="200"/>
      <c r="I7" s="200"/>
      <c r="J7" s="200"/>
      <c r="K7" s="200"/>
      <c r="L7" s="200"/>
      <c r="M7" s="37"/>
    </row>
    <row r="8" spans="1:13" ht="26.5" thickBot="1" x14ac:dyDescent="0.3">
      <c r="A8" s="22" t="s">
        <v>2</v>
      </c>
      <c r="B8" s="23" t="s">
        <v>11</v>
      </c>
      <c r="F8" s="196" t="s">
        <v>3</v>
      </c>
      <c r="G8" s="197"/>
      <c r="H8" s="197"/>
      <c r="I8" s="38"/>
      <c r="J8" s="198" t="s">
        <v>4</v>
      </c>
      <c r="K8" s="199"/>
      <c r="L8" s="199"/>
      <c r="M8" s="153"/>
    </row>
    <row r="9" spans="1:13" ht="13.5" thickBot="1" x14ac:dyDescent="0.3">
      <c r="A9" s="6" t="s">
        <v>5</v>
      </c>
      <c r="B9" s="6" t="s">
        <v>0</v>
      </c>
      <c r="C9" s="6" t="s">
        <v>6</v>
      </c>
      <c r="D9" s="7" t="s">
        <v>83</v>
      </c>
      <c r="E9" s="35"/>
      <c r="F9" s="8" t="s">
        <v>15</v>
      </c>
      <c r="G9" s="9" t="s">
        <v>16</v>
      </c>
      <c r="H9" s="9" t="s">
        <v>17</v>
      </c>
      <c r="I9" s="38" t="s">
        <v>88</v>
      </c>
      <c r="J9" s="10" t="s">
        <v>18</v>
      </c>
      <c r="K9" s="11" t="s">
        <v>19</v>
      </c>
      <c r="L9" s="11" t="s">
        <v>20</v>
      </c>
      <c r="M9" s="109" t="s">
        <v>89</v>
      </c>
    </row>
    <row r="10" spans="1:13" ht="13" x14ac:dyDescent="0.25">
      <c r="A10" s="6" t="s">
        <v>22</v>
      </c>
      <c r="B10" s="12" t="s">
        <v>23</v>
      </c>
      <c r="C10" s="69">
        <f>SUM(C11:C21)</f>
        <v>790428.18355471466</v>
      </c>
      <c r="D10" s="82">
        <f>C10/$C$40</f>
        <v>0.60802167965747278</v>
      </c>
      <c r="F10" s="40"/>
      <c r="G10" s="41"/>
      <c r="H10" s="41"/>
      <c r="I10" s="168"/>
      <c r="J10" s="73">
        <f>SUM(J11:J20)</f>
        <v>284507.54272002581</v>
      </c>
      <c r="K10" s="73">
        <f t="shared" ref="K10:L10" si="0">SUM(K11:K20)</f>
        <v>393810.32834469329</v>
      </c>
      <c r="L10" s="73">
        <f t="shared" si="0"/>
        <v>46833.76456078676</v>
      </c>
      <c r="M10" s="171">
        <f>SUM(M11:M21)</f>
        <v>65276.547929208777</v>
      </c>
    </row>
    <row r="11" spans="1:13" x14ac:dyDescent="0.25">
      <c r="A11" s="26" t="s">
        <v>24</v>
      </c>
      <c r="B11" s="24" t="s">
        <v>25</v>
      </c>
      <c r="C11" s="54">
        <v>171558.50154811976</v>
      </c>
      <c r="D11" s="27"/>
      <c r="F11" s="117"/>
      <c r="G11" s="118">
        <v>1</v>
      </c>
      <c r="H11" s="118"/>
      <c r="I11" s="124"/>
      <c r="J11" s="125">
        <f>$C11*F11</f>
        <v>0</v>
      </c>
      <c r="K11" s="120">
        <f>$C11*G11</f>
        <v>171558.50154811976</v>
      </c>
      <c r="L11" s="120">
        <f>$C11*H11</f>
        <v>0</v>
      </c>
      <c r="M11" s="158">
        <f>$C11*I11</f>
        <v>0</v>
      </c>
    </row>
    <row r="12" spans="1:13" x14ac:dyDescent="0.25">
      <c r="A12" s="26" t="s">
        <v>26</v>
      </c>
      <c r="B12" s="28" t="s">
        <v>27</v>
      </c>
      <c r="C12" s="54">
        <v>0</v>
      </c>
      <c r="D12" s="27"/>
      <c r="F12" s="117"/>
      <c r="G12" s="118"/>
      <c r="H12" s="118"/>
      <c r="I12" s="124"/>
      <c r="J12" s="125">
        <f t="shared" ref="J12:J20" si="1">$C12*F12</f>
        <v>0</v>
      </c>
      <c r="K12" s="120">
        <f t="shared" ref="K12:K20" si="2">$C12*G12</f>
        <v>0</v>
      </c>
      <c r="L12" s="120">
        <f t="shared" ref="L12:M20" si="3">$C12*H12</f>
        <v>0</v>
      </c>
      <c r="M12" s="158">
        <f t="shared" si="3"/>
        <v>0</v>
      </c>
    </row>
    <row r="13" spans="1:13" x14ac:dyDescent="0.25">
      <c r="A13" s="26" t="s">
        <v>28</v>
      </c>
      <c r="B13" s="28" t="s">
        <v>29</v>
      </c>
      <c r="C13" s="54">
        <v>220746.17695977024</v>
      </c>
      <c r="D13" s="27"/>
      <c r="F13" s="117"/>
      <c r="G13" s="118">
        <v>1</v>
      </c>
      <c r="H13" s="118"/>
      <c r="I13" s="124"/>
      <c r="J13" s="125">
        <f t="shared" si="1"/>
        <v>0</v>
      </c>
      <c r="K13" s="120">
        <f t="shared" si="2"/>
        <v>220746.17695977024</v>
      </c>
      <c r="L13" s="120">
        <f t="shared" si="3"/>
        <v>0</v>
      </c>
      <c r="M13" s="158">
        <f t="shared" si="3"/>
        <v>0</v>
      </c>
    </row>
    <row r="14" spans="1:13" x14ac:dyDescent="0.25">
      <c r="A14" s="29" t="s">
        <v>30</v>
      </c>
      <c r="B14" s="30" t="s">
        <v>91</v>
      </c>
      <c r="C14" s="54">
        <v>188761.00110220638</v>
      </c>
      <c r="D14" s="27"/>
      <c r="F14" s="117">
        <v>1</v>
      </c>
      <c r="G14" s="118"/>
      <c r="H14" s="118">
        <v>0</v>
      </c>
      <c r="I14" s="124"/>
      <c r="J14" s="125">
        <f t="shared" si="1"/>
        <v>188761.00110220638</v>
      </c>
      <c r="K14" s="120">
        <f t="shared" si="2"/>
        <v>0</v>
      </c>
      <c r="L14" s="120">
        <f t="shared" si="3"/>
        <v>0</v>
      </c>
      <c r="M14" s="158">
        <f t="shared" si="3"/>
        <v>0</v>
      </c>
    </row>
    <row r="15" spans="1:13" x14ac:dyDescent="0.25">
      <c r="A15" s="29" t="s">
        <v>31</v>
      </c>
      <c r="B15" s="30" t="s">
        <v>32</v>
      </c>
      <c r="C15" s="54">
        <v>0</v>
      </c>
      <c r="D15" s="27"/>
      <c r="F15" s="117"/>
      <c r="G15" s="118"/>
      <c r="H15" s="118"/>
      <c r="I15" s="124"/>
      <c r="J15" s="125">
        <f t="shared" si="1"/>
        <v>0</v>
      </c>
      <c r="K15" s="120">
        <f t="shared" si="2"/>
        <v>0</v>
      </c>
      <c r="L15" s="120">
        <f t="shared" si="3"/>
        <v>0</v>
      </c>
      <c r="M15" s="158">
        <f t="shared" si="3"/>
        <v>0</v>
      </c>
    </row>
    <row r="16" spans="1:13" x14ac:dyDescent="0.25">
      <c r="A16" s="29" t="s">
        <v>33</v>
      </c>
      <c r="B16" s="30" t="s">
        <v>34</v>
      </c>
      <c r="C16" s="54">
        <v>0</v>
      </c>
      <c r="D16" s="27"/>
      <c r="F16" s="117"/>
      <c r="G16" s="118"/>
      <c r="H16" s="118"/>
      <c r="I16" s="124">
        <v>1</v>
      </c>
      <c r="J16" s="125">
        <f t="shared" si="1"/>
        <v>0</v>
      </c>
      <c r="K16" s="120">
        <f t="shared" si="2"/>
        <v>0</v>
      </c>
      <c r="L16" s="120">
        <f t="shared" si="3"/>
        <v>0</v>
      </c>
      <c r="M16" s="158">
        <f t="shared" si="3"/>
        <v>0</v>
      </c>
    </row>
    <row r="17" spans="1:13" ht="25" x14ac:dyDescent="0.25">
      <c r="A17" s="29" t="s">
        <v>35</v>
      </c>
      <c r="B17" s="30" t="s">
        <v>36</v>
      </c>
      <c r="C17" s="54">
        <v>94640.349900984365</v>
      </c>
      <c r="D17" s="27"/>
      <c r="F17" s="117">
        <v>1</v>
      </c>
      <c r="G17" s="118"/>
      <c r="H17" s="118"/>
      <c r="I17" s="124"/>
      <c r="J17" s="125">
        <f t="shared" si="1"/>
        <v>94640.349900984365</v>
      </c>
      <c r="K17" s="120">
        <f t="shared" si="2"/>
        <v>0</v>
      </c>
      <c r="L17" s="120">
        <f t="shared" si="3"/>
        <v>0</v>
      </c>
      <c r="M17" s="158">
        <f t="shared" si="3"/>
        <v>0</v>
      </c>
    </row>
    <row r="18" spans="1:13" ht="25" x14ac:dyDescent="0.25">
      <c r="A18" s="25" t="s">
        <v>37</v>
      </c>
      <c r="B18" s="24" t="s">
        <v>84</v>
      </c>
      <c r="C18" s="54">
        <v>3072.7547689863818</v>
      </c>
      <c r="D18" s="27"/>
      <c r="F18" s="121">
        <v>0.36</v>
      </c>
      <c r="G18" s="118">
        <v>0.49</v>
      </c>
      <c r="H18" s="118">
        <v>0.06</v>
      </c>
      <c r="I18" s="124">
        <v>0.09</v>
      </c>
      <c r="J18" s="125">
        <f t="shared" si="1"/>
        <v>1106.1917168350974</v>
      </c>
      <c r="K18" s="120">
        <f t="shared" si="2"/>
        <v>1505.6498368033272</v>
      </c>
      <c r="L18" s="120">
        <f t="shared" si="3"/>
        <v>184.3652861391829</v>
      </c>
      <c r="M18" s="158">
        <f t="shared" si="3"/>
        <v>276.54792920877435</v>
      </c>
    </row>
    <row r="19" spans="1:13" x14ac:dyDescent="0.25">
      <c r="A19" s="25" t="s">
        <v>38</v>
      </c>
      <c r="B19" s="24" t="s">
        <v>39</v>
      </c>
      <c r="C19" s="54">
        <v>0</v>
      </c>
      <c r="D19" s="27"/>
      <c r="F19" s="121"/>
      <c r="G19" s="118"/>
      <c r="H19" s="119"/>
      <c r="I19" s="124"/>
      <c r="J19" s="125">
        <f t="shared" si="1"/>
        <v>0</v>
      </c>
      <c r="K19" s="120">
        <f t="shared" si="2"/>
        <v>0</v>
      </c>
      <c r="L19" s="120">
        <f t="shared" si="3"/>
        <v>0</v>
      </c>
      <c r="M19" s="158">
        <f t="shared" si="3"/>
        <v>0</v>
      </c>
    </row>
    <row r="20" spans="1:13" ht="25" x14ac:dyDescent="0.25">
      <c r="A20" s="25" t="s">
        <v>40</v>
      </c>
      <c r="B20" s="24" t="s">
        <v>97</v>
      </c>
      <c r="C20" s="54">
        <v>46649.399274647578</v>
      </c>
      <c r="D20" s="27"/>
      <c r="F20" s="121">
        <v>0</v>
      </c>
      <c r="G20" s="118"/>
      <c r="H20" s="119">
        <v>1</v>
      </c>
      <c r="I20" s="124"/>
      <c r="J20" s="125">
        <f t="shared" si="1"/>
        <v>0</v>
      </c>
      <c r="K20" s="120">
        <f t="shared" si="2"/>
        <v>0</v>
      </c>
      <c r="L20" s="120">
        <f t="shared" si="3"/>
        <v>46649.399274647578</v>
      </c>
      <c r="M20" s="158">
        <f t="shared" si="3"/>
        <v>0</v>
      </c>
    </row>
    <row r="21" spans="1:13" x14ac:dyDescent="0.25">
      <c r="A21" s="25" t="s">
        <v>93</v>
      </c>
      <c r="B21" s="24" t="s">
        <v>92</v>
      </c>
      <c r="C21" s="54">
        <v>65000</v>
      </c>
      <c r="D21" s="27"/>
      <c r="F21" s="121"/>
      <c r="G21" s="118"/>
      <c r="H21" s="119"/>
      <c r="I21" s="124">
        <v>1</v>
      </c>
      <c r="J21" s="125">
        <f t="shared" ref="J21" si="4">$C21*F21</f>
        <v>0</v>
      </c>
      <c r="K21" s="120">
        <f t="shared" ref="K21" si="5">$C21*G21</f>
        <v>0</v>
      </c>
      <c r="L21" s="120">
        <f t="shared" ref="L21" si="6">$C21*H21</f>
        <v>0</v>
      </c>
      <c r="M21" s="158">
        <f t="shared" ref="M21" si="7">$C21*I21</f>
        <v>65000</v>
      </c>
    </row>
    <row r="22" spans="1:13" ht="13" x14ac:dyDescent="0.25">
      <c r="A22" s="13" t="s">
        <v>41</v>
      </c>
      <c r="B22" s="14" t="s">
        <v>42</v>
      </c>
      <c r="C22" s="70">
        <f>SUM(C23:C24)</f>
        <v>15092.452706503627</v>
      </c>
      <c r="D22" s="127">
        <f>C22/$C$40</f>
        <v>1.160957900500279E-2</v>
      </c>
      <c r="F22" s="43"/>
      <c r="G22" s="44"/>
      <c r="H22" s="44"/>
      <c r="I22" s="122"/>
      <c r="J22" s="126">
        <f>SUM(J23:J24)</f>
        <v>5433.2829743413058</v>
      </c>
      <c r="K22" s="77">
        <f>SUM(K23:K24)</f>
        <v>7395.3018261867774</v>
      </c>
      <c r="L22" s="77">
        <f>SUM(L23:L24)</f>
        <v>905.54716239021764</v>
      </c>
      <c r="M22" s="175">
        <f>SUM(M23:M24)</f>
        <v>1358.3207435853265</v>
      </c>
    </row>
    <row r="23" spans="1:13" x14ac:dyDescent="0.25">
      <c r="A23" s="25" t="s">
        <v>43</v>
      </c>
      <c r="B23" s="24" t="s">
        <v>44</v>
      </c>
      <c r="C23" s="54">
        <v>5945.5116722590046</v>
      </c>
      <c r="D23" s="27"/>
      <c r="F23" s="121">
        <v>0.36</v>
      </c>
      <c r="G23" s="118">
        <v>0.49</v>
      </c>
      <c r="H23" s="118">
        <v>0.06</v>
      </c>
      <c r="I23" s="124">
        <v>0.09</v>
      </c>
      <c r="J23" s="125">
        <f t="shared" ref="J23:J24" si="8">$C23*F23</f>
        <v>2140.3842020132415</v>
      </c>
      <c r="K23" s="120">
        <f t="shared" ref="K23:K24" si="9">$C23*G23</f>
        <v>2913.3007194069123</v>
      </c>
      <c r="L23" s="120">
        <f t="shared" ref="L23:M24" si="10">$C23*H23</f>
        <v>356.73070033554029</v>
      </c>
      <c r="M23" s="158">
        <f t="shared" si="10"/>
        <v>535.09605050331038</v>
      </c>
    </row>
    <row r="24" spans="1:13" ht="13" x14ac:dyDescent="0.25">
      <c r="A24" s="25" t="s">
        <v>45</v>
      </c>
      <c r="B24" s="24" t="s">
        <v>46</v>
      </c>
      <c r="C24" s="54">
        <v>9146.9410342446226</v>
      </c>
      <c r="D24" s="27"/>
      <c r="F24" s="121">
        <v>0.36</v>
      </c>
      <c r="G24" s="118">
        <v>0.49</v>
      </c>
      <c r="H24" s="118">
        <v>0.06</v>
      </c>
      <c r="I24" s="124">
        <v>0.09</v>
      </c>
      <c r="J24" s="174">
        <f t="shared" si="8"/>
        <v>3292.8987723280638</v>
      </c>
      <c r="K24" s="177">
        <f t="shared" si="9"/>
        <v>4482.001106779865</v>
      </c>
      <c r="L24" s="177">
        <f t="shared" si="10"/>
        <v>548.81646205467734</v>
      </c>
      <c r="M24" s="176">
        <f t="shared" si="10"/>
        <v>823.22469308201596</v>
      </c>
    </row>
    <row r="25" spans="1:13" ht="13" x14ac:dyDescent="0.25">
      <c r="A25" s="13" t="s">
        <v>47</v>
      </c>
      <c r="B25" s="14" t="s">
        <v>48</v>
      </c>
      <c r="C25" s="70">
        <f>SUM(C26:C27)</f>
        <v>394248.40347766707</v>
      </c>
      <c r="D25" s="127">
        <f>C25/$C$40</f>
        <v>0.30326800267512855</v>
      </c>
      <c r="F25" s="43"/>
      <c r="G25" s="44"/>
      <c r="H25" s="44"/>
      <c r="I25" s="122"/>
      <c r="J25" s="126">
        <f>SUM(J26:J27)</f>
        <v>141929.42525196014</v>
      </c>
      <c r="K25" s="77">
        <f t="shared" ref="K25:L25" si="11">SUM(K26:K27)</f>
        <v>193181.71770405685</v>
      </c>
      <c r="L25" s="77">
        <f t="shared" si="11"/>
        <v>23654.904208660024</v>
      </c>
      <c r="M25" s="175">
        <f>SUM(M26:M27)</f>
        <v>35482.356312990036</v>
      </c>
    </row>
    <row r="26" spans="1:13" x14ac:dyDescent="0.25">
      <c r="A26" s="25" t="s">
        <v>49</v>
      </c>
      <c r="B26" s="24" t="s">
        <v>50</v>
      </c>
      <c r="C26" s="54">
        <v>394248.40347766707</v>
      </c>
      <c r="D26" s="27"/>
      <c r="F26" s="121">
        <v>0.36</v>
      </c>
      <c r="G26" s="118">
        <v>0.49</v>
      </c>
      <c r="H26" s="118">
        <v>0.06</v>
      </c>
      <c r="I26" s="124">
        <v>0.09</v>
      </c>
      <c r="J26" s="125">
        <f t="shared" ref="J26" si="12">$C26*F26</f>
        <v>141929.42525196014</v>
      </c>
      <c r="K26" s="120">
        <f t="shared" ref="K26" si="13">$C26*G26</f>
        <v>193181.71770405685</v>
      </c>
      <c r="L26" s="120">
        <f t="shared" ref="L26:M26" si="14">$C26*H26</f>
        <v>23654.904208660024</v>
      </c>
      <c r="M26" s="158">
        <f t="shared" si="14"/>
        <v>35482.356312990036</v>
      </c>
    </row>
    <row r="27" spans="1:13" x14ac:dyDescent="0.25">
      <c r="A27" s="25" t="s">
        <v>51</v>
      </c>
      <c r="B27" s="24" t="s">
        <v>52</v>
      </c>
      <c r="C27" s="54">
        <v>0</v>
      </c>
      <c r="D27" s="27"/>
      <c r="F27" s="121">
        <v>0.36</v>
      </c>
      <c r="G27" s="118">
        <v>0.49</v>
      </c>
      <c r="H27" s="118">
        <v>0.06</v>
      </c>
      <c r="I27" s="124">
        <v>0.09</v>
      </c>
      <c r="J27" s="125"/>
      <c r="K27" s="120"/>
      <c r="L27" s="120"/>
      <c r="M27" s="158"/>
    </row>
    <row r="28" spans="1:13" ht="13" x14ac:dyDescent="0.25">
      <c r="A28" s="13" t="s">
        <v>55</v>
      </c>
      <c r="B28" s="14" t="s">
        <v>56</v>
      </c>
      <c r="C28" s="70">
        <f>SUM(C29:C34)</f>
        <v>84223.813451186579</v>
      </c>
      <c r="D28" s="127">
        <f>C28/$C$40</f>
        <v>6.4787548808605058E-2</v>
      </c>
      <c r="F28" s="43"/>
      <c r="G28" s="44"/>
      <c r="H28" s="44"/>
      <c r="I28" s="122"/>
      <c r="J28" s="126">
        <f>SUM(J29:J32)</f>
        <v>30320.572842427173</v>
      </c>
      <c r="K28" s="77">
        <f>SUM(K29:K32)</f>
        <v>41269.668591081427</v>
      </c>
      <c r="L28" s="77">
        <f>SUM(L29:L32)</f>
        <v>5053.4288070711955</v>
      </c>
      <c r="M28" s="175">
        <f>SUM(M29:M32)</f>
        <v>7580.1432106067932</v>
      </c>
    </row>
    <row r="29" spans="1:13" x14ac:dyDescent="0.25">
      <c r="A29" s="25" t="s">
        <v>57</v>
      </c>
      <c r="B29" s="24" t="s">
        <v>58</v>
      </c>
      <c r="C29" s="54">
        <v>25622.411225126034</v>
      </c>
      <c r="D29" s="27"/>
      <c r="F29" s="121">
        <v>0.36</v>
      </c>
      <c r="G29" s="118">
        <v>0.49</v>
      </c>
      <c r="H29" s="118">
        <v>0.06</v>
      </c>
      <c r="I29" s="124">
        <v>0.09</v>
      </c>
      <c r="J29" s="125">
        <f t="shared" ref="J29:J32" si="15">$C29*F29</f>
        <v>9224.0680410453715</v>
      </c>
      <c r="K29" s="120">
        <f t="shared" ref="K29:K32" si="16">$C29*G29</f>
        <v>12554.981500311756</v>
      </c>
      <c r="L29" s="120">
        <f t="shared" ref="L29:M32" si="17">$C29*H29</f>
        <v>1537.344673507562</v>
      </c>
      <c r="M29" s="158">
        <f t="shared" si="17"/>
        <v>2306.0170102613429</v>
      </c>
    </row>
    <row r="30" spans="1:13" x14ac:dyDescent="0.25">
      <c r="A30" s="25" t="s">
        <v>59</v>
      </c>
      <c r="B30" s="24" t="s">
        <v>60</v>
      </c>
      <c r="C30" s="54">
        <v>25611.434895884944</v>
      </c>
      <c r="D30" s="27"/>
      <c r="F30" s="121">
        <v>0.36</v>
      </c>
      <c r="G30" s="118">
        <v>0.49</v>
      </c>
      <c r="H30" s="118">
        <v>0.06</v>
      </c>
      <c r="I30" s="124">
        <v>0.09</v>
      </c>
      <c r="J30" s="125">
        <f t="shared" si="15"/>
        <v>9220.1165625185804</v>
      </c>
      <c r="K30" s="120">
        <f t="shared" si="16"/>
        <v>12549.603098983622</v>
      </c>
      <c r="L30" s="120">
        <f t="shared" si="17"/>
        <v>1536.6860937530967</v>
      </c>
      <c r="M30" s="158">
        <f t="shared" si="17"/>
        <v>2305.0291406296451</v>
      </c>
    </row>
    <row r="31" spans="1:13" x14ac:dyDescent="0.25">
      <c r="A31" s="25" t="s">
        <v>61</v>
      </c>
      <c r="B31" s="24" t="s">
        <v>62</v>
      </c>
      <c r="C31" s="54">
        <v>16159.5958271655</v>
      </c>
      <c r="D31" s="27"/>
      <c r="F31" s="121">
        <v>0.36</v>
      </c>
      <c r="G31" s="118">
        <v>0.49</v>
      </c>
      <c r="H31" s="118">
        <v>0.06</v>
      </c>
      <c r="I31" s="124">
        <v>0.09</v>
      </c>
      <c r="J31" s="125">
        <f t="shared" si="15"/>
        <v>5817.4544977795795</v>
      </c>
      <c r="K31" s="120">
        <f t="shared" si="16"/>
        <v>7918.2019553110949</v>
      </c>
      <c r="L31" s="120">
        <f t="shared" si="17"/>
        <v>969.57574962992999</v>
      </c>
      <c r="M31" s="158">
        <f t="shared" si="17"/>
        <v>1454.3636244448949</v>
      </c>
    </row>
    <row r="32" spans="1:13" x14ac:dyDescent="0.25">
      <c r="A32" s="25" t="s">
        <v>63</v>
      </c>
      <c r="B32" s="24" t="s">
        <v>64</v>
      </c>
      <c r="C32" s="54">
        <v>16830.371503010108</v>
      </c>
      <c r="D32" s="27"/>
      <c r="F32" s="121">
        <v>0.36</v>
      </c>
      <c r="G32" s="118">
        <v>0.49</v>
      </c>
      <c r="H32" s="118">
        <v>0.06</v>
      </c>
      <c r="I32" s="124">
        <v>0.09</v>
      </c>
      <c r="J32" s="125">
        <f t="shared" si="15"/>
        <v>6058.9337410836388</v>
      </c>
      <c r="K32" s="120">
        <f t="shared" si="16"/>
        <v>8246.8820364749536</v>
      </c>
      <c r="L32" s="120">
        <f t="shared" si="17"/>
        <v>1009.8222901806065</v>
      </c>
      <c r="M32" s="158">
        <f t="shared" si="17"/>
        <v>1514.7334352709097</v>
      </c>
    </row>
    <row r="33" spans="1:13" x14ac:dyDescent="0.25">
      <c r="A33" s="25" t="s">
        <v>65</v>
      </c>
      <c r="B33" s="24" t="s">
        <v>66</v>
      </c>
      <c r="C33" s="54">
        <v>0</v>
      </c>
      <c r="D33" s="27"/>
      <c r="F33" s="121"/>
      <c r="G33" s="118"/>
      <c r="H33" s="118"/>
      <c r="I33" s="124"/>
      <c r="J33" s="125"/>
      <c r="K33" s="120"/>
      <c r="L33" s="120"/>
      <c r="M33" s="158"/>
    </row>
    <row r="34" spans="1:13" x14ac:dyDescent="0.25">
      <c r="A34" s="25" t="s">
        <v>67</v>
      </c>
      <c r="B34" s="24" t="s">
        <v>68</v>
      </c>
      <c r="C34" s="54">
        <v>0</v>
      </c>
      <c r="D34" s="27"/>
      <c r="F34" s="121"/>
      <c r="G34" s="118"/>
      <c r="H34" s="118"/>
      <c r="I34" s="124"/>
      <c r="J34" s="125"/>
      <c r="K34" s="120"/>
      <c r="L34" s="120"/>
      <c r="M34" s="158"/>
    </row>
    <row r="35" spans="1:13" ht="13" x14ac:dyDescent="0.25">
      <c r="A35" s="13" t="s">
        <v>69</v>
      </c>
      <c r="B35" s="14" t="s">
        <v>95</v>
      </c>
      <c r="C35" s="70">
        <f>SUM(C36:C39)</f>
        <v>16007.14680992809</v>
      </c>
      <c r="D35" s="127">
        <f>C35/$C$40</f>
        <v>1.2313189853790839E-2</v>
      </c>
      <c r="F35" s="150"/>
      <c r="G35" s="44"/>
      <c r="H35" s="44"/>
      <c r="I35" s="122"/>
      <c r="J35" s="126">
        <f>SUM(J36:J39)</f>
        <v>5762.5728515741121</v>
      </c>
      <c r="K35" s="77">
        <f>SUM(K36:K39)</f>
        <v>7843.5019368647636</v>
      </c>
      <c r="L35" s="77">
        <f>SUM(L36:L39)</f>
        <v>960.42880859568538</v>
      </c>
      <c r="M35" s="175">
        <f t="shared" ref="M35" si="18">SUM(M36:M39)</f>
        <v>1440.643212893528</v>
      </c>
    </row>
    <row r="36" spans="1:13" x14ac:dyDescent="0.25">
      <c r="A36" s="25" t="s">
        <v>71</v>
      </c>
      <c r="B36" s="24" t="s">
        <v>72</v>
      </c>
      <c r="C36" s="54">
        <v>0</v>
      </c>
      <c r="D36" s="27"/>
      <c r="F36" s="121"/>
      <c r="G36" s="118"/>
      <c r="H36" s="118"/>
      <c r="I36" s="124"/>
      <c r="J36" s="125">
        <f t="shared" ref="J36:J37" si="19">$C36*F36</f>
        <v>0</v>
      </c>
      <c r="K36" s="120">
        <f t="shared" ref="K36:K37" si="20">$C36*G36</f>
        <v>0</v>
      </c>
      <c r="L36" s="120">
        <f t="shared" ref="L36:M37" si="21">$C36*H36</f>
        <v>0</v>
      </c>
      <c r="M36" s="158">
        <f t="shared" si="21"/>
        <v>0</v>
      </c>
    </row>
    <row r="37" spans="1:13" x14ac:dyDescent="0.25">
      <c r="A37" s="25" t="s">
        <v>73</v>
      </c>
      <c r="B37" s="24" t="s">
        <v>74</v>
      </c>
      <c r="C37" s="54">
        <v>16007.14680992809</v>
      </c>
      <c r="D37" s="27"/>
      <c r="F37" s="121">
        <v>0.36</v>
      </c>
      <c r="G37" s="118">
        <v>0.49</v>
      </c>
      <c r="H37" s="118">
        <v>0.06</v>
      </c>
      <c r="I37" s="124">
        <v>0.09</v>
      </c>
      <c r="J37" s="125">
        <f t="shared" si="19"/>
        <v>5762.5728515741121</v>
      </c>
      <c r="K37" s="120">
        <f t="shared" si="20"/>
        <v>7843.5019368647636</v>
      </c>
      <c r="L37" s="120">
        <f t="shared" si="21"/>
        <v>960.42880859568538</v>
      </c>
      <c r="M37" s="158">
        <f t="shared" si="21"/>
        <v>1440.643212893528</v>
      </c>
    </row>
    <row r="38" spans="1:13" x14ac:dyDescent="0.25">
      <c r="A38" s="25" t="s">
        <v>75</v>
      </c>
      <c r="B38" s="24" t="s">
        <v>76</v>
      </c>
      <c r="C38" s="54">
        <v>0</v>
      </c>
      <c r="D38" s="27"/>
      <c r="F38" s="121"/>
      <c r="G38" s="118"/>
      <c r="H38" s="118"/>
      <c r="I38" s="124"/>
      <c r="J38" s="125"/>
      <c r="K38" s="120"/>
      <c r="L38" s="120"/>
      <c r="M38" s="158"/>
    </row>
    <row r="39" spans="1:13" x14ac:dyDescent="0.25">
      <c r="A39" s="25" t="s">
        <v>77</v>
      </c>
      <c r="B39" s="24" t="s">
        <v>78</v>
      </c>
      <c r="C39" s="54">
        <v>0</v>
      </c>
      <c r="D39" s="27"/>
      <c r="F39" s="121"/>
      <c r="G39" s="118"/>
      <c r="H39" s="118"/>
      <c r="I39" s="124"/>
      <c r="J39" s="125">
        <f t="shared" ref="J39" si="22">$C39*F39</f>
        <v>0</v>
      </c>
      <c r="K39" s="120">
        <f t="shared" ref="K39" si="23">$C39*G39</f>
        <v>0</v>
      </c>
      <c r="L39" s="120">
        <f t="shared" ref="L39:M39" si="24">$C39*H39</f>
        <v>0</v>
      </c>
      <c r="M39" s="158">
        <f t="shared" si="24"/>
        <v>0</v>
      </c>
    </row>
    <row r="40" spans="1:13" ht="13" x14ac:dyDescent="0.25">
      <c r="A40" s="33"/>
      <c r="B40" s="33" t="s">
        <v>79</v>
      </c>
      <c r="C40" s="71">
        <f>C10+C22+C25+C28+C35</f>
        <v>1300000</v>
      </c>
      <c r="D40" s="31"/>
      <c r="F40" s="46"/>
      <c r="G40" s="47"/>
      <c r="H40" s="47"/>
      <c r="I40" s="169"/>
      <c r="J40" s="172">
        <f t="shared" ref="J40:L40" si="25">J35+J28+J25+J22+J10</f>
        <v>467953.39664032857</v>
      </c>
      <c r="K40" s="71">
        <f t="shared" si="25"/>
        <v>643500.51840288308</v>
      </c>
      <c r="L40" s="71">
        <f t="shared" si="25"/>
        <v>77408.073547503882</v>
      </c>
      <c r="M40" s="173">
        <f>M35+M28+M25+M22+M10</f>
        <v>111138.01140928446</v>
      </c>
    </row>
    <row r="41" spans="1:13" ht="13" x14ac:dyDescent="0.25">
      <c r="A41" s="13"/>
      <c r="B41" s="14"/>
      <c r="C41" s="59"/>
      <c r="D41" s="15"/>
      <c r="F41" s="43"/>
      <c r="G41" s="44"/>
      <c r="H41" s="44"/>
      <c r="I41" s="122"/>
      <c r="J41" s="60">
        <v>0</v>
      </c>
      <c r="K41" s="61">
        <v>0</v>
      </c>
      <c r="L41" s="61">
        <v>0</v>
      </c>
      <c r="M41" s="147"/>
    </row>
    <row r="42" spans="1:13" ht="13.5" thickBot="1" x14ac:dyDescent="0.3">
      <c r="A42" s="34"/>
      <c r="B42" s="34" t="s">
        <v>82</v>
      </c>
      <c r="C42" s="64"/>
      <c r="D42" s="32"/>
      <c r="E42" s="36"/>
      <c r="F42" s="49"/>
      <c r="G42" s="50"/>
      <c r="H42" s="50"/>
      <c r="I42" s="170"/>
      <c r="J42" s="128">
        <v>0</v>
      </c>
      <c r="K42" s="129">
        <v>0</v>
      </c>
      <c r="L42" s="129">
        <v>0</v>
      </c>
      <c r="M42" s="148"/>
    </row>
  </sheetData>
  <mergeCells count="3">
    <mergeCell ref="F7:L7"/>
    <mergeCell ref="F8:H8"/>
    <mergeCell ref="J8:L8"/>
  </mergeCells>
  <pageMargins left="0.7" right="0.7" top="0.75" bottom="0.75" header="0.3" footer="0.3"/>
  <headerFooter>
    <oddHeader>&amp;C&amp;"Calibri"&amp;10&amp;K000000 USAGE INTERNE - INTERN GEBRUIK&amp;1#_x000D_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D0E6-30D8-4E49-99B4-27899B835F76}">
  <dimension ref="A1:M42"/>
  <sheetViews>
    <sheetView zoomScale="98" zoomScaleNormal="98" workbookViewId="0">
      <selection activeCell="B6" sqref="B6"/>
    </sheetView>
  </sheetViews>
  <sheetFormatPr defaultColWidth="11.453125" defaultRowHeight="12.5" x14ac:dyDescent="0.25"/>
  <cols>
    <col min="1" max="1" width="13" style="3" customWidth="1"/>
    <col min="2" max="2" width="55.81640625" style="3" customWidth="1"/>
    <col min="3" max="3" width="14.54296875" style="3" customWidth="1"/>
    <col min="4" max="4" width="11.453125" style="3"/>
    <col min="5" max="5" width="1.81640625" style="3" customWidth="1"/>
    <col min="6" max="9" width="8.1796875" style="4" customWidth="1"/>
    <col min="10" max="11" width="12.1796875" style="3" customWidth="1"/>
    <col min="12" max="13" width="14" style="3" customWidth="1"/>
    <col min="14" max="16384" width="11.453125" style="3"/>
  </cols>
  <sheetData>
    <row r="1" spans="1:13" x14ac:dyDescent="0.25">
      <c r="A1" s="16"/>
      <c r="B1" s="17"/>
      <c r="C1" s="1"/>
      <c r="D1" s="1"/>
      <c r="E1" s="1"/>
      <c r="F1" s="2"/>
      <c r="G1" s="2"/>
      <c r="H1" s="2"/>
      <c r="I1" s="2"/>
      <c r="J1" s="1"/>
      <c r="K1" s="1"/>
      <c r="L1" s="1"/>
      <c r="M1" s="1"/>
    </row>
    <row r="2" spans="1:13" x14ac:dyDescent="0.25">
      <c r="A2" s="18"/>
      <c r="B2" s="19"/>
    </row>
    <row r="3" spans="1:13" ht="13" x14ac:dyDescent="0.3">
      <c r="A3" s="18"/>
      <c r="B3" s="19"/>
      <c r="C3" s="5"/>
    </row>
    <row r="4" spans="1:13" x14ac:dyDescent="0.25">
      <c r="A4" s="18"/>
      <c r="B4" s="19"/>
    </row>
    <row r="5" spans="1:13" x14ac:dyDescent="0.25">
      <c r="A5" s="18"/>
      <c r="B5" s="19"/>
    </row>
    <row r="6" spans="1:13" ht="14.5" x14ac:dyDescent="0.35">
      <c r="A6" s="22" t="s">
        <v>0</v>
      </c>
      <c r="B6" t="s">
        <v>98</v>
      </c>
    </row>
    <row r="7" spans="1:13" ht="13.5" thickBot="1" x14ac:dyDescent="0.35">
      <c r="A7" s="22" t="s">
        <v>1</v>
      </c>
      <c r="B7" s="21" t="s">
        <v>99</v>
      </c>
      <c r="F7" s="200"/>
      <c r="G7" s="200"/>
      <c r="H7" s="200"/>
      <c r="I7" s="200"/>
      <c r="J7" s="200"/>
      <c r="K7" s="200"/>
      <c r="L7" s="200"/>
      <c r="M7" s="37"/>
    </row>
    <row r="8" spans="1:13" ht="30.75" customHeight="1" thickBot="1" x14ac:dyDescent="0.3">
      <c r="A8" s="22" t="s">
        <v>2</v>
      </c>
      <c r="B8" s="23" t="s">
        <v>12</v>
      </c>
      <c r="F8" s="196" t="s">
        <v>3</v>
      </c>
      <c r="G8" s="197"/>
      <c r="H8" s="197"/>
      <c r="I8" s="38"/>
      <c r="J8" s="198" t="s">
        <v>4</v>
      </c>
      <c r="K8" s="199"/>
      <c r="L8" s="199"/>
      <c r="M8" s="153"/>
    </row>
    <row r="9" spans="1:13" ht="13.5" thickBot="1" x14ac:dyDescent="0.3">
      <c r="A9" s="6" t="s">
        <v>5</v>
      </c>
      <c r="B9" s="6" t="s">
        <v>0</v>
      </c>
      <c r="C9" s="6" t="s">
        <v>85</v>
      </c>
      <c r="D9" s="7" t="s">
        <v>83</v>
      </c>
      <c r="E9" s="35"/>
      <c r="F9" s="8" t="s">
        <v>15</v>
      </c>
      <c r="G9" s="9" t="s">
        <v>16</v>
      </c>
      <c r="H9" s="9" t="s">
        <v>17</v>
      </c>
      <c r="I9" s="39" t="s">
        <v>88</v>
      </c>
      <c r="J9" s="10" t="s">
        <v>18</v>
      </c>
      <c r="K9" s="11" t="s">
        <v>19</v>
      </c>
      <c r="L9" s="11" t="s">
        <v>20</v>
      </c>
      <c r="M9" s="109" t="s">
        <v>89</v>
      </c>
    </row>
    <row r="10" spans="1:13" ht="13" x14ac:dyDescent="0.25">
      <c r="A10" s="6" t="s">
        <v>22</v>
      </c>
      <c r="B10" s="12" t="s">
        <v>23</v>
      </c>
      <c r="C10" s="69">
        <f>SUM(C11:C21)</f>
        <v>930813.42857142864</v>
      </c>
      <c r="D10" s="82">
        <f>C10/$C$40</f>
        <v>0.54753733146126038</v>
      </c>
      <c r="F10" s="40"/>
      <c r="G10" s="41"/>
      <c r="H10" s="41"/>
      <c r="I10" s="42"/>
      <c r="J10" s="73">
        <f>SUM(J11:J20)</f>
        <v>231346.81573417925</v>
      </c>
      <c r="K10" s="74">
        <f>SUM(K11:K20)</f>
        <v>306243.97535981744</v>
      </c>
      <c r="L10" s="74">
        <f>SUM(L11:L20)</f>
        <v>79191.661767209298</v>
      </c>
      <c r="M10" s="110">
        <f>SUM(M11:M21)</f>
        <v>314030.9757102225</v>
      </c>
    </row>
    <row r="11" spans="1:13" x14ac:dyDescent="0.25">
      <c r="A11" s="26" t="s">
        <v>24</v>
      </c>
      <c r="B11" s="24" t="s">
        <v>25</v>
      </c>
      <c r="C11" s="54">
        <v>57044.761904761908</v>
      </c>
      <c r="D11" s="27"/>
      <c r="F11" s="159">
        <v>0.10952134497554133</v>
      </c>
      <c r="G11" s="159">
        <v>0.75329732707815078</v>
      </c>
      <c r="H11" s="159">
        <v>7.6255905971918453E-3</v>
      </c>
      <c r="I11" s="160">
        <v>0.12955573734911599</v>
      </c>
      <c r="J11" s="125">
        <f t="shared" ref="J11:J20" si="0">F11*$C11</f>
        <v>6247.6190476190477</v>
      </c>
      <c r="K11" s="120">
        <f t="shared" ref="K11:K20" si="1">G11*$C11</f>
        <v>42971.666666666664</v>
      </c>
      <c r="L11" s="120">
        <f t="shared" ref="L11:M20" si="2">H11*$C11</f>
        <v>435</v>
      </c>
      <c r="M11" s="158">
        <f t="shared" si="2"/>
        <v>7390.4761904761917</v>
      </c>
    </row>
    <row r="12" spans="1:13" x14ac:dyDescent="0.25">
      <c r="A12" s="26" t="s">
        <v>26</v>
      </c>
      <c r="B12" s="28" t="s">
        <v>27</v>
      </c>
      <c r="C12" s="54">
        <v>0</v>
      </c>
      <c r="D12" s="27"/>
      <c r="F12" s="117"/>
      <c r="G12" s="118"/>
      <c r="H12" s="118"/>
      <c r="I12" s="119"/>
      <c r="J12" s="125">
        <f t="shared" si="0"/>
        <v>0</v>
      </c>
      <c r="K12" s="120">
        <f t="shared" si="1"/>
        <v>0</v>
      </c>
      <c r="L12" s="120">
        <f t="shared" si="2"/>
        <v>0</v>
      </c>
      <c r="M12" s="158">
        <f t="shared" si="2"/>
        <v>0</v>
      </c>
    </row>
    <row r="13" spans="1:13" x14ac:dyDescent="0.25">
      <c r="A13" s="26" t="s">
        <v>28</v>
      </c>
      <c r="B13" s="28" t="s">
        <v>29</v>
      </c>
      <c r="C13" s="54">
        <v>100338.09523809522</v>
      </c>
      <c r="D13" s="27"/>
      <c r="F13" s="161">
        <v>0.3657633714584026</v>
      </c>
      <c r="G13" s="162">
        <v>0.52550899340325563</v>
      </c>
      <c r="H13" s="163">
        <v>2.8807365573537091E-2</v>
      </c>
      <c r="I13" s="164">
        <v>7.9920269564804719E-2</v>
      </c>
      <c r="J13" s="125">
        <f t="shared" si="0"/>
        <v>36700</v>
      </c>
      <c r="K13" s="120">
        <f t="shared" si="1"/>
        <v>52728.57142857142</v>
      </c>
      <c r="L13" s="120">
        <f t="shared" si="2"/>
        <v>2890.4761904761904</v>
      </c>
      <c r="M13" s="158">
        <f t="shared" si="2"/>
        <v>8019.0476190476193</v>
      </c>
    </row>
    <row r="14" spans="1:13" x14ac:dyDescent="0.25">
      <c r="A14" s="29" t="s">
        <v>30</v>
      </c>
      <c r="B14" s="30" t="s">
        <v>91</v>
      </c>
      <c r="C14" s="54">
        <v>183295.23809523811</v>
      </c>
      <c r="D14" s="27"/>
      <c r="F14" s="117">
        <v>0.7076275589732931</v>
      </c>
      <c r="G14" s="119">
        <v>5.9518861062038859E-2</v>
      </c>
      <c r="H14" s="118">
        <v>2.7953860542450384E-2</v>
      </c>
      <c r="I14" s="119">
        <v>0.20489971942221755</v>
      </c>
      <c r="J14" s="125">
        <f t="shared" si="0"/>
        <v>129704.76190476191</v>
      </c>
      <c r="K14" s="120">
        <f t="shared" si="1"/>
        <v>10909.523809523809</v>
      </c>
      <c r="L14" s="120">
        <f t="shared" si="2"/>
        <v>5123.8095238095248</v>
      </c>
      <c r="M14" s="158">
        <f t="shared" si="2"/>
        <v>37557.142857142848</v>
      </c>
    </row>
    <row r="15" spans="1:13" x14ac:dyDescent="0.25">
      <c r="A15" s="29" t="s">
        <v>31</v>
      </c>
      <c r="B15" s="30" t="s">
        <v>32</v>
      </c>
      <c r="C15" s="54">
        <v>0</v>
      </c>
      <c r="D15" s="27"/>
      <c r="F15" s="117"/>
      <c r="G15" s="119"/>
      <c r="H15" s="119"/>
      <c r="I15" s="119"/>
      <c r="J15" s="125">
        <f t="shared" si="0"/>
        <v>0</v>
      </c>
      <c r="K15" s="120">
        <f t="shared" si="1"/>
        <v>0</v>
      </c>
      <c r="L15" s="120">
        <f t="shared" si="2"/>
        <v>0</v>
      </c>
      <c r="M15" s="158">
        <f t="shared" si="2"/>
        <v>0</v>
      </c>
    </row>
    <row r="16" spans="1:13" x14ac:dyDescent="0.25">
      <c r="A16" s="29" t="s">
        <v>33</v>
      </c>
      <c r="B16" s="30" t="s">
        <v>34</v>
      </c>
      <c r="C16" s="54">
        <v>41904.761904761901</v>
      </c>
      <c r="D16" s="27"/>
      <c r="F16" s="117">
        <v>4.5454545454545456E-2</v>
      </c>
      <c r="G16" s="119">
        <v>0</v>
      </c>
      <c r="H16" s="119">
        <v>5.2272727272727276E-2</v>
      </c>
      <c r="I16" s="119">
        <v>0.90227272727272734</v>
      </c>
      <c r="J16" s="125">
        <f t="shared" si="0"/>
        <v>1904.7619047619046</v>
      </c>
      <c r="K16" s="120">
        <f t="shared" si="1"/>
        <v>0</v>
      </c>
      <c r="L16" s="120">
        <f t="shared" si="2"/>
        <v>2190.4761904761904</v>
      </c>
      <c r="M16" s="158">
        <f t="shared" si="2"/>
        <v>37809.523809523809</v>
      </c>
    </row>
    <row r="17" spans="1:13" ht="25" x14ac:dyDescent="0.25">
      <c r="A17" s="29" t="s">
        <v>35</v>
      </c>
      <c r="B17" s="30" t="s">
        <v>36</v>
      </c>
      <c r="C17" s="54">
        <v>186704.76190476189</v>
      </c>
      <c r="D17" s="27"/>
      <c r="F17" s="165">
        <v>4.9479698020812077E-2</v>
      </c>
      <c r="G17" s="164">
        <v>0.95052030197918791</v>
      </c>
      <c r="H17" s="164">
        <v>0</v>
      </c>
      <c r="I17" s="164">
        <v>0</v>
      </c>
      <c r="J17" s="125">
        <f t="shared" si="0"/>
        <v>9238.0952380952367</v>
      </c>
      <c r="K17" s="120">
        <f t="shared" si="1"/>
        <v>177466.66666666666</v>
      </c>
      <c r="L17" s="120">
        <f t="shared" si="2"/>
        <v>0</v>
      </c>
      <c r="M17" s="158">
        <f t="shared" si="2"/>
        <v>0</v>
      </c>
    </row>
    <row r="18" spans="1:13" ht="25" x14ac:dyDescent="0.25">
      <c r="A18" s="25" t="s">
        <v>37</v>
      </c>
      <c r="B18" s="24" t="s">
        <v>84</v>
      </c>
      <c r="C18" s="54">
        <v>23316</v>
      </c>
      <c r="D18" s="27"/>
      <c r="F18" s="121">
        <v>0.25</v>
      </c>
      <c r="G18" s="118">
        <v>0.25</v>
      </c>
      <c r="H18" s="118">
        <v>0.25</v>
      </c>
      <c r="I18" s="119">
        <v>0.25</v>
      </c>
      <c r="J18" s="125">
        <f t="shared" si="0"/>
        <v>5829</v>
      </c>
      <c r="K18" s="120">
        <f t="shared" si="1"/>
        <v>5829</v>
      </c>
      <c r="L18" s="120">
        <f t="shared" si="2"/>
        <v>5829</v>
      </c>
      <c r="M18" s="158">
        <f t="shared" si="2"/>
        <v>5829</v>
      </c>
    </row>
    <row r="19" spans="1:13" x14ac:dyDescent="0.25">
      <c r="A19" s="25" t="s">
        <v>38</v>
      </c>
      <c r="B19" s="24" t="s">
        <v>39</v>
      </c>
      <c r="C19" s="54">
        <v>68123.809523809527</v>
      </c>
      <c r="D19" s="27"/>
      <c r="F19" s="165">
        <v>0.22794631623095202</v>
      </c>
      <c r="G19" s="164">
        <v>0.15979309380679435</v>
      </c>
      <c r="H19" s="164">
        <v>0.29379281420383052</v>
      </c>
      <c r="I19" s="164">
        <v>0.318467775758423</v>
      </c>
      <c r="J19" s="125">
        <f t="shared" si="0"/>
        <v>15528.571428571428</v>
      </c>
      <c r="K19" s="120">
        <f t="shared" si="1"/>
        <v>10885.714285714286</v>
      </c>
      <c r="L19" s="120">
        <f t="shared" si="2"/>
        <v>20014.285714285714</v>
      </c>
      <c r="M19" s="158">
        <f t="shared" si="2"/>
        <v>21695.238095238092</v>
      </c>
    </row>
    <row r="20" spans="1:13" ht="25" x14ac:dyDescent="0.25">
      <c r="A20" s="25" t="s">
        <v>40</v>
      </c>
      <c r="B20" s="24" t="s">
        <v>97</v>
      </c>
      <c r="C20" s="54">
        <v>156436</v>
      </c>
      <c r="D20" s="27"/>
      <c r="F20" s="165">
        <v>0.16744231641290849</v>
      </c>
      <c r="G20" s="164">
        <v>3.4856634679195551E-2</v>
      </c>
      <c r="H20" s="164">
        <v>0.27301013927843776</v>
      </c>
      <c r="I20" s="164">
        <v>0.5246909096294583</v>
      </c>
      <c r="J20" s="125">
        <f t="shared" si="0"/>
        <v>26194.006210369753</v>
      </c>
      <c r="K20" s="120">
        <f t="shared" si="1"/>
        <v>5452.8325026746352</v>
      </c>
      <c r="L20" s="120">
        <f t="shared" si="2"/>
        <v>42708.614148161687</v>
      </c>
      <c r="M20" s="158">
        <f t="shared" si="2"/>
        <v>82080.547138793932</v>
      </c>
    </row>
    <row r="21" spans="1:13" x14ac:dyDescent="0.25">
      <c r="A21" s="25" t="s">
        <v>93</v>
      </c>
      <c r="B21" s="24" t="s">
        <v>92</v>
      </c>
      <c r="C21" s="54">
        <v>113650</v>
      </c>
      <c r="D21" s="27"/>
      <c r="F21" s="165"/>
      <c r="G21" s="164"/>
      <c r="H21" s="164"/>
      <c r="I21" s="164">
        <v>1</v>
      </c>
      <c r="J21" s="125">
        <f t="shared" ref="J21" si="3">F21*$C21</f>
        <v>0</v>
      </c>
      <c r="K21" s="120">
        <f t="shared" ref="K21" si="4">G21*$C21</f>
        <v>0</v>
      </c>
      <c r="L21" s="120">
        <f t="shared" ref="L21" si="5">H21*$C21</f>
        <v>0</v>
      </c>
      <c r="M21" s="158">
        <f t="shared" ref="M21" si="6">I21*$C21</f>
        <v>113650</v>
      </c>
    </row>
    <row r="22" spans="1:13" ht="13" x14ac:dyDescent="0.25">
      <c r="A22" s="13" t="s">
        <v>41</v>
      </c>
      <c r="B22" s="14" t="s">
        <v>42</v>
      </c>
      <c r="C22" s="70">
        <f>SUM(C23:C24)</f>
        <v>6714.2857142857138</v>
      </c>
      <c r="D22" s="127">
        <f>C22/$C$40</f>
        <v>3.9495799800726115E-3</v>
      </c>
      <c r="F22" s="43"/>
      <c r="G22" s="44"/>
      <c r="H22" s="44"/>
      <c r="I22" s="45"/>
      <c r="J22" s="76">
        <f>SUM(J23:J24)</f>
        <v>1678.5714285714284</v>
      </c>
      <c r="K22" s="77">
        <f>SUM(K23:K24)</f>
        <v>1678.5714285714284</v>
      </c>
      <c r="L22" s="77">
        <f>SUM(L23:L24)</f>
        <v>1678.5714285714284</v>
      </c>
      <c r="M22" s="113">
        <f>SUM(M23:M24)</f>
        <v>1678.5714285714284</v>
      </c>
    </row>
    <row r="23" spans="1:13" x14ac:dyDescent="0.25">
      <c r="A23" s="25" t="s">
        <v>43</v>
      </c>
      <c r="B23" s="24" t="s">
        <v>44</v>
      </c>
      <c r="C23" s="54">
        <v>761.90476190476193</v>
      </c>
      <c r="D23" s="27"/>
      <c r="F23" s="121">
        <v>0.25</v>
      </c>
      <c r="G23" s="118">
        <v>0.25</v>
      </c>
      <c r="H23" s="118">
        <v>0.25</v>
      </c>
      <c r="I23" s="119">
        <v>0.25</v>
      </c>
      <c r="J23" s="125">
        <f t="shared" ref="J23:M24" si="7">F23*$C23</f>
        <v>190.47619047619048</v>
      </c>
      <c r="K23" s="120">
        <f t="shared" si="7"/>
        <v>190.47619047619048</v>
      </c>
      <c r="L23" s="120">
        <f t="shared" si="7"/>
        <v>190.47619047619048</v>
      </c>
      <c r="M23" s="158">
        <f t="shared" si="7"/>
        <v>190.47619047619048</v>
      </c>
    </row>
    <row r="24" spans="1:13" x14ac:dyDescent="0.25">
      <c r="A24" s="25" t="s">
        <v>45</v>
      </c>
      <c r="B24" s="24" t="s">
        <v>46</v>
      </c>
      <c r="C24" s="54">
        <v>5952.3809523809514</v>
      </c>
      <c r="D24" s="27"/>
      <c r="F24" s="121">
        <v>0.25</v>
      </c>
      <c r="G24" s="118">
        <v>0.25</v>
      </c>
      <c r="H24" s="118">
        <v>0.25</v>
      </c>
      <c r="I24" s="119">
        <v>0.25</v>
      </c>
      <c r="J24" s="125">
        <f t="shared" si="7"/>
        <v>1488.0952380952378</v>
      </c>
      <c r="K24" s="120">
        <f t="shared" si="7"/>
        <v>1488.0952380952378</v>
      </c>
      <c r="L24" s="120">
        <f t="shared" si="7"/>
        <v>1488.0952380952378</v>
      </c>
      <c r="M24" s="158">
        <f t="shared" si="7"/>
        <v>1488.0952380952378</v>
      </c>
    </row>
    <row r="25" spans="1:13" ht="13" x14ac:dyDescent="0.25">
      <c r="A25" s="13" t="s">
        <v>47</v>
      </c>
      <c r="B25" s="14" t="s">
        <v>48</v>
      </c>
      <c r="C25" s="70">
        <f>SUM(C26:C27)</f>
        <v>523177.24099873804</v>
      </c>
      <c r="D25" s="127">
        <f>C25/$C$40</f>
        <v>0.30775132977761022</v>
      </c>
      <c r="F25" s="150"/>
      <c r="G25" s="44"/>
      <c r="H25" s="44"/>
      <c r="I25" s="45"/>
      <c r="J25" s="76">
        <f>SUM(J26:J27)</f>
        <v>130794.31024968451</v>
      </c>
      <c r="K25" s="76">
        <f t="shared" ref="K25:L25" si="8">SUM(K26:K27)</f>
        <v>130794.31024968451</v>
      </c>
      <c r="L25" s="76">
        <f t="shared" si="8"/>
        <v>130794.31024968451</v>
      </c>
      <c r="M25" s="112">
        <f t="shared" ref="M25" si="9">SUM(M26:M27)</f>
        <v>130794.31024968451</v>
      </c>
    </row>
    <row r="26" spans="1:13" x14ac:dyDescent="0.25">
      <c r="A26" s="25" t="s">
        <v>49</v>
      </c>
      <c r="B26" s="24" t="s">
        <v>50</v>
      </c>
      <c r="C26" s="54">
        <v>437923.86075015791</v>
      </c>
      <c r="D26" s="27"/>
      <c r="F26" s="121">
        <v>0.25</v>
      </c>
      <c r="G26" s="118">
        <v>0.25</v>
      </c>
      <c r="H26" s="118">
        <v>0.25</v>
      </c>
      <c r="I26" s="119">
        <v>0.25</v>
      </c>
      <c r="J26" s="125">
        <f>+$C26*F26</f>
        <v>109480.96518753948</v>
      </c>
      <c r="K26" s="120">
        <f>+$C26*G26</f>
        <v>109480.96518753948</v>
      </c>
      <c r="L26" s="120">
        <f>+$C26*H26</f>
        <v>109480.96518753948</v>
      </c>
      <c r="M26" s="158">
        <f>+$C26*I26</f>
        <v>109480.96518753948</v>
      </c>
    </row>
    <row r="27" spans="1:13" x14ac:dyDescent="0.25">
      <c r="A27" s="25" t="s">
        <v>51</v>
      </c>
      <c r="B27" s="24" t="s">
        <v>52</v>
      </c>
      <c r="C27" s="54">
        <v>85253.380248580113</v>
      </c>
      <c r="D27" s="27"/>
      <c r="F27" s="121">
        <v>0.25</v>
      </c>
      <c r="G27" s="118">
        <v>0.25</v>
      </c>
      <c r="H27" s="118">
        <v>0.25</v>
      </c>
      <c r="I27" s="119">
        <v>0.25</v>
      </c>
      <c r="J27" s="125">
        <f>F27*$C27</f>
        <v>21313.345062145028</v>
      </c>
      <c r="K27" s="120">
        <f>G27*$C27</f>
        <v>21313.345062145028</v>
      </c>
      <c r="L27" s="120">
        <f>H27*$C27</f>
        <v>21313.345062145028</v>
      </c>
      <c r="M27" s="158">
        <f>I27*$C27</f>
        <v>21313.345062145028</v>
      </c>
    </row>
    <row r="28" spans="1:13" ht="13" x14ac:dyDescent="0.25">
      <c r="A28" s="13" t="s">
        <v>55</v>
      </c>
      <c r="B28" s="14" t="s">
        <v>56</v>
      </c>
      <c r="C28" s="70">
        <f>SUM(C29:C34)</f>
        <v>209771.6</v>
      </c>
      <c r="D28" s="127">
        <f>C28/$C$40</f>
        <v>0.1233950634518</v>
      </c>
      <c r="F28" s="150"/>
      <c r="G28" s="44"/>
      <c r="H28" s="44"/>
      <c r="I28" s="45"/>
      <c r="J28" s="76">
        <f>SUM(J29:J34)</f>
        <v>52442.9</v>
      </c>
      <c r="K28" s="76">
        <f t="shared" ref="K28:L28" si="10">SUM(K29:K34)</f>
        <v>52442.9</v>
      </c>
      <c r="L28" s="76">
        <f t="shared" si="10"/>
        <v>52442.9</v>
      </c>
      <c r="M28" s="112">
        <f t="shared" ref="M28" si="11">SUM(M29:M34)</f>
        <v>52442.9</v>
      </c>
    </row>
    <row r="29" spans="1:13" x14ac:dyDescent="0.25">
      <c r="A29" s="25" t="s">
        <v>57</v>
      </c>
      <c r="B29" s="24" t="s">
        <v>58</v>
      </c>
      <c r="C29" s="54">
        <v>46994.28571428571</v>
      </c>
      <c r="D29" s="27"/>
      <c r="F29" s="121">
        <v>0.25</v>
      </c>
      <c r="G29" s="118">
        <v>0.25</v>
      </c>
      <c r="H29" s="118">
        <v>0.25</v>
      </c>
      <c r="I29" s="119">
        <v>0.25</v>
      </c>
      <c r="J29" s="125">
        <f t="shared" ref="J29:M34" si="12">F29*$C29</f>
        <v>11748.571428571428</v>
      </c>
      <c r="K29" s="120">
        <f t="shared" si="12"/>
        <v>11748.571428571428</v>
      </c>
      <c r="L29" s="120">
        <f t="shared" si="12"/>
        <v>11748.571428571428</v>
      </c>
      <c r="M29" s="158">
        <f t="shared" si="12"/>
        <v>11748.571428571428</v>
      </c>
    </row>
    <row r="30" spans="1:13" x14ac:dyDescent="0.25">
      <c r="A30" s="25" t="s">
        <v>59</v>
      </c>
      <c r="B30" s="24" t="s">
        <v>60</v>
      </c>
      <c r="C30" s="54">
        <v>25466.666666666668</v>
      </c>
      <c r="D30" s="27"/>
      <c r="F30" s="121">
        <v>0.25</v>
      </c>
      <c r="G30" s="118">
        <v>0.25</v>
      </c>
      <c r="H30" s="118">
        <v>0.25</v>
      </c>
      <c r="I30" s="119">
        <v>0.25</v>
      </c>
      <c r="J30" s="125">
        <f t="shared" si="12"/>
        <v>6366.666666666667</v>
      </c>
      <c r="K30" s="120">
        <f t="shared" si="12"/>
        <v>6366.666666666667</v>
      </c>
      <c r="L30" s="120">
        <f t="shared" si="12"/>
        <v>6366.666666666667</v>
      </c>
      <c r="M30" s="158">
        <f t="shared" si="12"/>
        <v>6366.666666666667</v>
      </c>
    </row>
    <row r="31" spans="1:13" x14ac:dyDescent="0.25">
      <c r="A31" s="25" t="s">
        <v>61</v>
      </c>
      <c r="B31" s="24" t="s">
        <v>62</v>
      </c>
      <c r="C31" s="54">
        <v>28824.857142857141</v>
      </c>
      <c r="D31" s="27"/>
      <c r="F31" s="121">
        <v>0.25</v>
      </c>
      <c r="G31" s="118">
        <v>0.25</v>
      </c>
      <c r="H31" s="118">
        <v>0.25</v>
      </c>
      <c r="I31" s="119">
        <v>0.25</v>
      </c>
      <c r="J31" s="125">
        <f t="shared" si="12"/>
        <v>7206.2142857142853</v>
      </c>
      <c r="K31" s="120">
        <f t="shared" si="12"/>
        <v>7206.2142857142853</v>
      </c>
      <c r="L31" s="120">
        <f t="shared" si="12"/>
        <v>7206.2142857142853</v>
      </c>
      <c r="M31" s="158">
        <f t="shared" si="12"/>
        <v>7206.2142857142853</v>
      </c>
    </row>
    <row r="32" spans="1:13" x14ac:dyDescent="0.25">
      <c r="A32" s="25" t="s">
        <v>63</v>
      </c>
      <c r="B32" s="24" t="s">
        <v>64</v>
      </c>
      <c r="C32" s="54">
        <v>104895.3142857143</v>
      </c>
      <c r="D32" s="27"/>
      <c r="F32" s="121">
        <v>0.25</v>
      </c>
      <c r="G32" s="118">
        <v>0.25</v>
      </c>
      <c r="H32" s="118">
        <v>0.25</v>
      </c>
      <c r="I32" s="119">
        <v>0.25</v>
      </c>
      <c r="J32" s="125">
        <f t="shared" si="12"/>
        <v>26223.828571428574</v>
      </c>
      <c r="K32" s="120">
        <f t="shared" si="12"/>
        <v>26223.828571428574</v>
      </c>
      <c r="L32" s="120">
        <f t="shared" si="12"/>
        <v>26223.828571428574</v>
      </c>
      <c r="M32" s="158">
        <f t="shared" si="12"/>
        <v>26223.828571428574</v>
      </c>
    </row>
    <row r="33" spans="1:13" x14ac:dyDescent="0.25">
      <c r="A33" s="25" t="s">
        <v>65</v>
      </c>
      <c r="B33" s="24" t="s">
        <v>66</v>
      </c>
      <c r="C33" s="54">
        <v>3590.4761904761908</v>
      </c>
      <c r="D33" s="27"/>
      <c r="F33" s="121">
        <v>0.25</v>
      </c>
      <c r="G33" s="118">
        <v>0.25</v>
      </c>
      <c r="H33" s="118">
        <v>0.25</v>
      </c>
      <c r="I33" s="119">
        <v>0.25</v>
      </c>
      <c r="J33" s="125">
        <f t="shared" si="12"/>
        <v>897.61904761904771</v>
      </c>
      <c r="K33" s="120">
        <f t="shared" si="12"/>
        <v>897.61904761904771</v>
      </c>
      <c r="L33" s="120">
        <f t="shared" si="12"/>
        <v>897.61904761904771</v>
      </c>
      <c r="M33" s="158">
        <f t="shared" si="12"/>
        <v>897.61904761904771</v>
      </c>
    </row>
    <row r="34" spans="1:13" x14ac:dyDescent="0.25">
      <c r="A34" s="25" t="s">
        <v>67</v>
      </c>
      <c r="B34" s="24" t="s">
        <v>68</v>
      </c>
      <c r="C34" s="54">
        <v>0</v>
      </c>
      <c r="D34" s="27"/>
      <c r="F34" s="121"/>
      <c r="G34" s="118"/>
      <c r="H34" s="118"/>
      <c r="I34" s="119"/>
      <c r="J34" s="125">
        <f t="shared" si="12"/>
        <v>0</v>
      </c>
      <c r="K34" s="120">
        <f t="shared" si="12"/>
        <v>0</v>
      </c>
      <c r="L34" s="120">
        <f t="shared" si="12"/>
        <v>0</v>
      </c>
      <c r="M34" s="158">
        <f t="shared" si="12"/>
        <v>0</v>
      </c>
    </row>
    <row r="35" spans="1:13" ht="13" x14ac:dyDescent="0.25">
      <c r="A35" s="13" t="s">
        <v>69</v>
      </c>
      <c r="B35" s="14" t="s">
        <v>95</v>
      </c>
      <c r="C35" s="70">
        <f>SUM(C36:C39)</f>
        <v>29523.38095238095</v>
      </c>
      <c r="D35" s="127">
        <f>C35/$C$40</f>
        <v>1.7366695329256727E-2</v>
      </c>
      <c r="F35" s="150"/>
      <c r="G35" s="44"/>
      <c r="H35" s="44"/>
      <c r="I35" s="45"/>
      <c r="J35" s="76">
        <f>SUM(J36:J39)</f>
        <v>7380.8452380952376</v>
      </c>
      <c r="K35" s="77">
        <f>SUM(K36:K39)</f>
        <v>7380.8452380952376</v>
      </c>
      <c r="L35" s="77">
        <f>SUM(L36:L39)</f>
        <v>7380.8452380952376</v>
      </c>
      <c r="M35" s="113">
        <f>SUM(M36:M39)</f>
        <v>7380.8452380952376</v>
      </c>
    </row>
    <row r="36" spans="1:13" x14ac:dyDescent="0.25">
      <c r="A36" s="25" t="s">
        <v>71</v>
      </c>
      <c r="B36" s="24" t="s">
        <v>72</v>
      </c>
      <c r="C36" s="54">
        <v>20952.38095238095</v>
      </c>
      <c r="D36" s="27"/>
      <c r="F36" s="121">
        <v>0.25</v>
      </c>
      <c r="G36" s="118">
        <v>0.25</v>
      </c>
      <c r="H36" s="118">
        <v>0.25</v>
      </c>
      <c r="I36" s="119">
        <v>0.25</v>
      </c>
      <c r="J36" s="125">
        <f t="shared" ref="J36:M39" si="13">F36*$C36</f>
        <v>5238.0952380952376</v>
      </c>
      <c r="K36" s="120">
        <f t="shared" si="13"/>
        <v>5238.0952380952376</v>
      </c>
      <c r="L36" s="120">
        <f t="shared" si="13"/>
        <v>5238.0952380952376</v>
      </c>
      <c r="M36" s="158">
        <f t="shared" si="13"/>
        <v>5238.0952380952376</v>
      </c>
    </row>
    <row r="37" spans="1:13" x14ac:dyDescent="0.25">
      <c r="A37" s="25" t="s">
        <v>73</v>
      </c>
      <c r="B37" s="24" t="s">
        <v>74</v>
      </c>
      <c r="C37" s="54">
        <v>8571</v>
      </c>
      <c r="D37" s="27"/>
      <c r="F37" s="121">
        <v>0.25</v>
      </c>
      <c r="G37" s="118">
        <v>0.25</v>
      </c>
      <c r="H37" s="118">
        <v>0.25</v>
      </c>
      <c r="I37" s="119">
        <v>0.25</v>
      </c>
      <c r="J37" s="125">
        <f t="shared" si="13"/>
        <v>2142.75</v>
      </c>
      <c r="K37" s="120">
        <f t="shared" si="13"/>
        <v>2142.75</v>
      </c>
      <c r="L37" s="120">
        <f t="shared" si="13"/>
        <v>2142.75</v>
      </c>
      <c r="M37" s="158">
        <f t="shared" si="13"/>
        <v>2142.75</v>
      </c>
    </row>
    <row r="38" spans="1:13" x14ac:dyDescent="0.25">
      <c r="A38" s="25" t="s">
        <v>75</v>
      </c>
      <c r="B38" s="24" t="s">
        <v>76</v>
      </c>
      <c r="C38" s="54">
        <v>0</v>
      </c>
      <c r="D38" s="27"/>
      <c r="F38" s="117"/>
      <c r="G38" s="118"/>
      <c r="H38" s="118"/>
      <c r="I38" s="119"/>
      <c r="J38" s="125">
        <f t="shared" si="13"/>
        <v>0</v>
      </c>
      <c r="K38" s="120">
        <f t="shared" si="13"/>
        <v>0</v>
      </c>
      <c r="L38" s="120">
        <f t="shared" si="13"/>
        <v>0</v>
      </c>
      <c r="M38" s="158">
        <f t="shared" si="13"/>
        <v>0</v>
      </c>
    </row>
    <row r="39" spans="1:13" x14ac:dyDescent="0.25">
      <c r="A39" s="25" t="s">
        <v>77</v>
      </c>
      <c r="B39" s="24" t="s">
        <v>78</v>
      </c>
      <c r="C39" s="54">
        <v>0</v>
      </c>
      <c r="D39" s="27"/>
      <c r="F39" s="117"/>
      <c r="G39" s="118"/>
      <c r="H39" s="118"/>
      <c r="I39" s="119"/>
      <c r="J39" s="125">
        <f t="shared" si="13"/>
        <v>0</v>
      </c>
      <c r="K39" s="120">
        <f t="shared" si="13"/>
        <v>0</v>
      </c>
      <c r="L39" s="120">
        <f t="shared" si="13"/>
        <v>0</v>
      </c>
      <c r="M39" s="158">
        <f t="shared" si="13"/>
        <v>0</v>
      </c>
    </row>
    <row r="40" spans="1:13" ht="13" x14ac:dyDescent="0.25">
      <c r="A40" s="33"/>
      <c r="B40" s="33" t="s">
        <v>79</v>
      </c>
      <c r="C40" s="71">
        <f>C10+C22+C25+C28+C35</f>
        <v>1699999.9362368335</v>
      </c>
      <c r="D40" s="31"/>
      <c r="F40" s="46"/>
      <c r="G40" s="47"/>
      <c r="H40" s="47"/>
      <c r="I40" s="48"/>
      <c r="J40" s="78">
        <f>J10+J22+J25+J28+J35</f>
        <v>423643.44265053049</v>
      </c>
      <c r="K40" s="79">
        <f>K10+K22+K25+K28+K35</f>
        <v>498540.60227616865</v>
      </c>
      <c r="L40" s="79">
        <f>L10+L22+L25+L28+L35</f>
        <v>271488.2886835605</v>
      </c>
      <c r="M40" s="133">
        <f>M10+M22+M25+M28+M35</f>
        <v>506327.6026265737</v>
      </c>
    </row>
    <row r="41" spans="1:13" ht="13" x14ac:dyDescent="0.25">
      <c r="A41" s="13"/>
      <c r="B41" s="14"/>
      <c r="C41" s="59"/>
      <c r="D41" s="15"/>
      <c r="F41" s="43"/>
      <c r="G41" s="44"/>
      <c r="H41" s="44"/>
      <c r="I41" s="45"/>
      <c r="J41" s="60"/>
      <c r="K41" s="61"/>
      <c r="L41" s="61"/>
      <c r="M41" s="147"/>
    </row>
    <row r="42" spans="1:13" ht="13.5" thickBot="1" x14ac:dyDescent="0.3">
      <c r="A42" s="34"/>
      <c r="B42" s="34" t="s">
        <v>82</v>
      </c>
      <c r="C42" s="64"/>
      <c r="D42" s="32"/>
      <c r="E42" s="36"/>
      <c r="F42" s="49"/>
      <c r="G42" s="50"/>
      <c r="H42" s="50"/>
      <c r="I42" s="51"/>
      <c r="J42" s="128"/>
      <c r="K42" s="129"/>
      <c r="L42" s="129"/>
      <c r="M42" s="148"/>
    </row>
  </sheetData>
  <mergeCells count="3">
    <mergeCell ref="F7:L7"/>
    <mergeCell ref="F8:H8"/>
    <mergeCell ref="J8:L8"/>
  </mergeCells>
  <pageMargins left="0.7" right="0.7" top="0.75" bottom="0.75" header="0.3" footer="0.3"/>
  <pageSetup paperSize="9" orientation="portrait" r:id="rId1"/>
  <headerFooter>
    <oddHeader>&amp;C&amp;"Calibri"&amp;10&amp;K000000 USAGE INTERNE - INTERN GEBRUIK&amp;1#_x000D_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8C51-B518-4D3B-996C-C308E17A2644}">
  <dimension ref="A1:P44"/>
  <sheetViews>
    <sheetView showGridLines="0" zoomScale="95" zoomScaleNormal="95" zoomScaleSheetLayoutView="100" workbookViewId="0">
      <selection activeCell="B6" sqref="B6"/>
    </sheetView>
  </sheetViews>
  <sheetFormatPr defaultColWidth="9.1796875" defaultRowHeight="12.5" x14ac:dyDescent="0.25"/>
  <cols>
    <col min="1" max="1" width="13" style="3" customWidth="1"/>
    <col min="2" max="2" width="55.81640625" style="3" customWidth="1"/>
    <col min="3" max="3" width="14.54296875" style="3" customWidth="1"/>
    <col min="4" max="4" width="11.453125" style="3" customWidth="1"/>
    <col min="5" max="5" width="1.81640625" style="3" customWidth="1"/>
    <col min="6" max="9" width="8.1796875" style="4" customWidth="1"/>
    <col min="10" max="11" width="13.54296875" style="3" bestFit="1" customWidth="1"/>
    <col min="12" max="13" width="14" style="3" customWidth="1"/>
    <col min="14" max="253" width="9.1796875" style="3"/>
    <col min="254" max="254" width="13" style="3" customWidth="1"/>
    <col min="255" max="255" width="55.81640625" style="3" customWidth="1"/>
    <col min="256" max="258" width="14.54296875" style="3" customWidth="1"/>
    <col min="259" max="259" width="11.453125" style="3" customWidth="1"/>
    <col min="260" max="260" width="1.81640625" style="3" customWidth="1"/>
    <col min="261" max="264" width="8.1796875" style="3" customWidth="1"/>
    <col min="265" max="265" width="2.54296875" style="3" customWidth="1"/>
    <col min="266" max="266" width="13" style="3" customWidth="1"/>
    <col min="267" max="267" width="12.54296875" style="3" bestFit="1" customWidth="1"/>
    <col min="268" max="269" width="11.81640625" style="3" customWidth="1"/>
    <col min="270" max="509" width="9.1796875" style="3"/>
    <col min="510" max="510" width="13" style="3" customWidth="1"/>
    <col min="511" max="511" width="55.81640625" style="3" customWidth="1"/>
    <col min="512" max="514" width="14.54296875" style="3" customWidth="1"/>
    <col min="515" max="515" width="11.453125" style="3" customWidth="1"/>
    <col min="516" max="516" width="1.81640625" style="3" customWidth="1"/>
    <col min="517" max="520" width="8.1796875" style="3" customWidth="1"/>
    <col min="521" max="521" width="2.54296875" style="3" customWidth="1"/>
    <col min="522" max="522" width="13" style="3" customWidth="1"/>
    <col min="523" max="523" width="12.54296875" style="3" bestFit="1" customWidth="1"/>
    <col min="524" max="525" width="11.81640625" style="3" customWidth="1"/>
    <col min="526" max="765" width="9.1796875" style="3"/>
    <col min="766" max="766" width="13" style="3" customWidth="1"/>
    <col min="767" max="767" width="55.81640625" style="3" customWidth="1"/>
    <col min="768" max="770" width="14.54296875" style="3" customWidth="1"/>
    <col min="771" max="771" width="11.453125" style="3" customWidth="1"/>
    <col min="772" max="772" width="1.81640625" style="3" customWidth="1"/>
    <col min="773" max="776" width="8.1796875" style="3" customWidth="1"/>
    <col min="777" max="777" width="2.54296875" style="3" customWidth="1"/>
    <col min="778" max="778" width="13" style="3" customWidth="1"/>
    <col min="779" max="779" width="12.54296875" style="3" bestFit="1" customWidth="1"/>
    <col min="780" max="781" width="11.81640625" style="3" customWidth="1"/>
    <col min="782" max="1021" width="9.1796875" style="3"/>
    <col min="1022" max="1022" width="13" style="3" customWidth="1"/>
    <col min="1023" max="1023" width="55.81640625" style="3" customWidth="1"/>
    <col min="1024" max="1026" width="14.54296875" style="3" customWidth="1"/>
    <col min="1027" max="1027" width="11.453125" style="3" customWidth="1"/>
    <col min="1028" max="1028" width="1.81640625" style="3" customWidth="1"/>
    <col min="1029" max="1032" width="8.1796875" style="3" customWidth="1"/>
    <col min="1033" max="1033" width="2.54296875" style="3" customWidth="1"/>
    <col min="1034" max="1034" width="13" style="3" customWidth="1"/>
    <col min="1035" max="1035" width="12.54296875" style="3" bestFit="1" customWidth="1"/>
    <col min="1036" max="1037" width="11.81640625" style="3" customWidth="1"/>
    <col min="1038" max="1277" width="9.1796875" style="3"/>
    <col min="1278" max="1278" width="13" style="3" customWidth="1"/>
    <col min="1279" max="1279" width="55.81640625" style="3" customWidth="1"/>
    <col min="1280" max="1282" width="14.54296875" style="3" customWidth="1"/>
    <col min="1283" max="1283" width="11.453125" style="3" customWidth="1"/>
    <col min="1284" max="1284" width="1.81640625" style="3" customWidth="1"/>
    <col min="1285" max="1288" width="8.1796875" style="3" customWidth="1"/>
    <col min="1289" max="1289" width="2.54296875" style="3" customWidth="1"/>
    <col min="1290" max="1290" width="13" style="3" customWidth="1"/>
    <col min="1291" max="1291" width="12.54296875" style="3" bestFit="1" customWidth="1"/>
    <col min="1292" max="1293" width="11.81640625" style="3" customWidth="1"/>
    <col min="1294" max="1533" width="9.1796875" style="3"/>
    <col min="1534" max="1534" width="13" style="3" customWidth="1"/>
    <col min="1535" max="1535" width="55.81640625" style="3" customWidth="1"/>
    <col min="1536" max="1538" width="14.54296875" style="3" customWidth="1"/>
    <col min="1539" max="1539" width="11.453125" style="3" customWidth="1"/>
    <col min="1540" max="1540" width="1.81640625" style="3" customWidth="1"/>
    <col min="1541" max="1544" width="8.1796875" style="3" customWidth="1"/>
    <col min="1545" max="1545" width="2.54296875" style="3" customWidth="1"/>
    <col min="1546" max="1546" width="13" style="3" customWidth="1"/>
    <col min="1547" max="1547" width="12.54296875" style="3" bestFit="1" customWidth="1"/>
    <col min="1548" max="1549" width="11.81640625" style="3" customWidth="1"/>
    <col min="1550" max="1789" width="9.1796875" style="3"/>
    <col min="1790" max="1790" width="13" style="3" customWidth="1"/>
    <col min="1791" max="1791" width="55.81640625" style="3" customWidth="1"/>
    <col min="1792" max="1794" width="14.54296875" style="3" customWidth="1"/>
    <col min="1795" max="1795" width="11.453125" style="3" customWidth="1"/>
    <col min="1796" max="1796" width="1.81640625" style="3" customWidth="1"/>
    <col min="1797" max="1800" width="8.1796875" style="3" customWidth="1"/>
    <col min="1801" max="1801" width="2.54296875" style="3" customWidth="1"/>
    <col min="1802" max="1802" width="13" style="3" customWidth="1"/>
    <col min="1803" max="1803" width="12.54296875" style="3" bestFit="1" customWidth="1"/>
    <col min="1804" max="1805" width="11.81640625" style="3" customWidth="1"/>
    <col min="1806" max="2045" width="9.1796875" style="3"/>
    <col min="2046" max="2046" width="13" style="3" customWidth="1"/>
    <col min="2047" max="2047" width="55.81640625" style="3" customWidth="1"/>
    <col min="2048" max="2050" width="14.54296875" style="3" customWidth="1"/>
    <col min="2051" max="2051" width="11.453125" style="3" customWidth="1"/>
    <col min="2052" max="2052" width="1.81640625" style="3" customWidth="1"/>
    <col min="2053" max="2056" width="8.1796875" style="3" customWidth="1"/>
    <col min="2057" max="2057" width="2.54296875" style="3" customWidth="1"/>
    <col min="2058" max="2058" width="13" style="3" customWidth="1"/>
    <col min="2059" max="2059" width="12.54296875" style="3" bestFit="1" customWidth="1"/>
    <col min="2060" max="2061" width="11.81640625" style="3" customWidth="1"/>
    <col min="2062" max="2301" width="9.1796875" style="3"/>
    <col min="2302" max="2302" width="13" style="3" customWidth="1"/>
    <col min="2303" max="2303" width="55.81640625" style="3" customWidth="1"/>
    <col min="2304" max="2306" width="14.54296875" style="3" customWidth="1"/>
    <col min="2307" max="2307" width="11.453125" style="3" customWidth="1"/>
    <col min="2308" max="2308" width="1.81640625" style="3" customWidth="1"/>
    <col min="2309" max="2312" width="8.1796875" style="3" customWidth="1"/>
    <col min="2313" max="2313" width="2.54296875" style="3" customWidth="1"/>
    <col min="2314" max="2314" width="13" style="3" customWidth="1"/>
    <col min="2315" max="2315" width="12.54296875" style="3" bestFit="1" customWidth="1"/>
    <col min="2316" max="2317" width="11.81640625" style="3" customWidth="1"/>
    <col min="2318" max="2557" width="9.1796875" style="3"/>
    <col min="2558" max="2558" width="13" style="3" customWidth="1"/>
    <col min="2559" max="2559" width="55.81640625" style="3" customWidth="1"/>
    <col min="2560" max="2562" width="14.54296875" style="3" customWidth="1"/>
    <col min="2563" max="2563" width="11.453125" style="3" customWidth="1"/>
    <col min="2564" max="2564" width="1.81640625" style="3" customWidth="1"/>
    <col min="2565" max="2568" width="8.1796875" style="3" customWidth="1"/>
    <col min="2569" max="2569" width="2.54296875" style="3" customWidth="1"/>
    <col min="2570" max="2570" width="13" style="3" customWidth="1"/>
    <col min="2571" max="2571" width="12.54296875" style="3" bestFit="1" customWidth="1"/>
    <col min="2572" max="2573" width="11.81640625" style="3" customWidth="1"/>
    <col min="2574" max="2813" width="9.1796875" style="3"/>
    <col min="2814" max="2814" width="13" style="3" customWidth="1"/>
    <col min="2815" max="2815" width="55.81640625" style="3" customWidth="1"/>
    <col min="2816" max="2818" width="14.54296875" style="3" customWidth="1"/>
    <col min="2819" max="2819" width="11.453125" style="3" customWidth="1"/>
    <col min="2820" max="2820" width="1.81640625" style="3" customWidth="1"/>
    <col min="2821" max="2824" width="8.1796875" style="3" customWidth="1"/>
    <col min="2825" max="2825" width="2.54296875" style="3" customWidth="1"/>
    <col min="2826" max="2826" width="13" style="3" customWidth="1"/>
    <col min="2827" max="2827" width="12.54296875" style="3" bestFit="1" customWidth="1"/>
    <col min="2828" max="2829" width="11.81640625" style="3" customWidth="1"/>
    <col min="2830" max="3069" width="9.1796875" style="3"/>
    <col min="3070" max="3070" width="13" style="3" customWidth="1"/>
    <col min="3071" max="3071" width="55.81640625" style="3" customWidth="1"/>
    <col min="3072" max="3074" width="14.54296875" style="3" customWidth="1"/>
    <col min="3075" max="3075" width="11.453125" style="3" customWidth="1"/>
    <col min="3076" max="3076" width="1.81640625" style="3" customWidth="1"/>
    <col min="3077" max="3080" width="8.1796875" style="3" customWidth="1"/>
    <col min="3081" max="3081" width="2.54296875" style="3" customWidth="1"/>
    <col min="3082" max="3082" width="13" style="3" customWidth="1"/>
    <col min="3083" max="3083" width="12.54296875" style="3" bestFit="1" customWidth="1"/>
    <col min="3084" max="3085" width="11.81640625" style="3" customWidth="1"/>
    <col min="3086" max="3325" width="9.1796875" style="3"/>
    <col min="3326" max="3326" width="13" style="3" customWidth="1"/>
    <col min="3327" max="3327" width="55.81640625" style="3" customWidth="1"/>
    <col min="3328" max="3330" width="14.54296875" style="3" customWidth="1"/>
    <col min="3331" max="3331" width="11.453125" style="3" customWidth="1"/>
    <col min="3332" max="3332" width="1.81640625" style="3" customWidth="1"/>
    <col min="3333" max="3336" width="8.1796875" style="3" customWidth="1"/>
    <col min="3337" max="3337" width="2.54296875" style="3" customWidth="1"/>
    <col min="3338" max="3338" width="13" style="3" customWidth="1"/>
    <col min="3339" max="3339" width="12.54296875" style="3" bestFit="1" customWidth="1"/>
    <col min="3340" max="3341" width="11.81640625" style="3" customWidth="1"/>
    <col min="3342" max="3581" width="9.1796875" style="3"/>
    <col min="3582" max="3582" width="13" style="3" customWidth="1"/>
    <col min="3583" max="3583" width="55.81640625" style="3" customWidth="1"/>
    <col min="3584" max="3586" width="14.54296875" style="3" customWidth="1"/>
    <col min="3587" max="3587" width="11.453125" style="3" customWidth="1"/>
    <col min="3588" max="3588" width="1.81640625" style="3" customWidth="1"/>
    <col min="3589" max="3592" width="8.1796875" style="3" customWidth="1"/>
    <col min="3593" max="3593" width="2.54296875" style="3" customWidth="1"/>
    <col min="3594" max="3594" width="13" style="3" customWidth="1"/>
    <col min="3595" max="3595" width="12.54296875" style="3" bestFit="1" customWidth="1"/>
    <col min="3596" max="3597" width="11.81640625" style="3" customWidth="1"/>
    <col min="3598" max="3837" width="9.1796875" style="3"/>
    <col min="3838" max="3838" width="13" style="3" customWidth="1"/>
    <col min="3839" max="3839" width="55.81640625" style="3" customWidth="1"/>
    <col min="3840" max="3842" width="14.54296875" style="3" customWidth="1"/>
    <col min="3843" max="3843" width="11.453125" style="3" customWidth="1"/>
    <col min="3844" max="3844" width="1.81640625" style="3" customWidth="1"/>
    <col min="3845" max="3848" width="8.1796875" style="3" customWidth="1"/>
    <col min="3849" max="3849" width="2.54296875" style="3" customWidth="1"/>
    <col min="3850" max="3850" width="13" style="3" customWidth="1"/>
    <col min="3851" max="3851" width="12.54296875" style="3" bestFit="1" customWidth="1"/>
    <col min="3852" max="3853" width="11.81640625" style="3" customWidth="1"/>
    <col min="3854" max="4093" width="9.1796875" style="3"/>
    <col min="4094" max="4094" width="13" style="3" customWidth="1"/>
    <col min="4095" max="4095" width="55.81640625" style="3" customWidth="1"/>
    <col min="4096" max="4098" width="14.54296875" style="3" customWidth="1"/>
    <col min="4099" max="4099" width="11.453125" style="3" customWidth="1"/>
    <col min="4100" max="4100" width="1.81640625" style="3" customWidth="1"/>
    <col min="4101" max="4104" width="8.1796875" style="3" customWidth="1"/>
    <col min="4105" max="4105" width="2.54296875" style="3" customWidth="1"/>
    <col min="4106" max="4106" width="13" style="3" customWidth="1"/>
    <col min="4107" max="4107" width="12.54296875" style="3" bestFit="1" customWidth="1"/>
    <col min="4108" max="4109" width="11.81640625" style="3" customWidth="1"/>
    <col min="4110" max="4349" width="9.1796875" style="3"/>
    <col min="4350" max="4350" width="13" style="3" customWidth="1"/>
    <col min="4351" max="4351" width="55.81640625" style="3" customWidth="1"/>
    <col min="4352" max="4354" width="14.54296875" style="3" customWidth="1"/>
    <col min="4355" max="4355" width="11.453125" style="3" customWidth="1"/>
    <col min="4356" max="4356" width="1.81640625" style="3" customWidth="1"/>
    <col min="4357" max="4360" width="8.1796875" style="3" customWidth="1"/>
    <col min="4361" max="4361" width="2.54296875" style="3" customWidth="1"/>
    <col min="4362" max="4362" width="13" style="3" customWidth="1"/>
    <col min="4363" max="4363" width="12.54296875" style="3" bestFit="1" customWidth="1"/>
    <col min="4364" max="4365" width="11.81640625" style="3" customWidth="1"/>
    <col min="4366" max="4605" width="9.1796875" style="3"/>
    <col min="4606" max="4606" width="13" style="3" customWidth="1"/>
    <col min="4607" max="4607" width="55.81640625" style="3" customWidth="1"/>
    <col min="4608" max="4610" width="14.54296875" style="3" customWidth="1"/>
    <col min="4611" max="4611" width="11.453125" style="3" customWidth="1"/>
    <col min="4612" max="4612" width="1.81640625" style="3" customWidth="1"/>
    <col min="4613" max="4616" width="8.1796875" style="3" customWidth="1"/>
    <col min="4617" max="4617" width="2.54296875" style="3" customWidth="1"/>
    <col min="4618" max="4618" width="13" style="3" customWidth="1"/>
    <col min="4619" max="4619" width="12.54296875" style="3" bestFit="1" customWidth="1"/>
    <col min="4620" max="4621" width="11.81640625" style="3" customWidth="1"/>
    <col min="4622" max="4861" width="9.1796875" style="3"/>
    <col min="4862" max="4862" width="13" style="3" customWidth="1"/>
    <col min="4863" max="4863" width="55.81640625" style="3" customWidth="1"/>
    <col min="4864" max="4866" width="14.54296875" style="3" customWidth="1"/>
    <col min="4867" max="4867" width="11.453125" style="3" customWidth="1"/>
    <col min="4868" max="4868" width="1.81640625" style="3" customWidth="1"/>
    <col min="4869" max="4872" width="8.1796875" style="3" customWidth="1"/>
    <col min="4873" max="4873" width="2.54296875" style="3" customWidth="1"/>
    <col min="4874" max="4874" width="13" style="3" customWidth="1"/>
    <col min="4875" max="4875" width="12.54296875" style="3" bestFit="1" customWidth="1"/>
    <col min="4876" max="4877" width="11.81640625" style="3" customWidth="1"/>
    <col min="4878" max="5117" width="9.1796875" style="3"/>
    <col min="5118" max="5118" width="13" style="3" customWidth="1"/>
    <col min="5119" max="5119" width="55.81640625" style="3" customWidth="1"/>
    <col min="5120" max="5122" width="14.54296875" style="3" customWidth="1"/>
    <col min="5123" max="5123" width="11.453125" style="3" customWidth="1"/>
    <col min="5124" max="5124" width="1.81640625" style="3" customWidth="1"/>
    <col min="5125" max="5128" width="8.1796875" style="3" customWidth="1"/>
    <col min="5129" max="5129" width="2.54296875" style="3" customWidth="1"/>
    <col min="5130" max="5130" width="13" style="3" customWidth="1"/>
    <col min="5131" max="5131" width="12.54296875" style="3" bestFit="1" customWidth="1"/>
    <col min="5132" max="5133" width="11.81640625" style="3" customWidth="1"/>
    <col min="5134" max="5373" width="9.1796875" style="3"/>
    <col min="5374" max="5374" width="13" style="3" customWidth="1"/>
    <col min="5375" max="5375" width="55.81640625" style="3" customWidth="1"/>
    <col min="5376" max="5378" width="14.54296875" style="3" customWidth="1"/>
    <col min="5379" max="5379" width="11.453125" style="3" customWidth="1"/>
    <col min="5380" max="5380" width="1.81640625" style="3" customWidth="1"/>
    <col min="5381" max="5384" width="8.1796875" style="3" customWidth="1"/>
    <col min="5385" max="5385" width="2.54296875" style="3" customWidth="1"/>
    <col min="5386" max="5386" width="13" style="3" customWidth="1"/>
    <col min="5387" max="5387" width="12.54296875" style="3" bestFit="1" customWidth="1"/>
    <col min="5388" max="5389" width="11.81640625" style="3" customWidth="1"/>
    <col min="5390" max="5629" width="9.1796875" style="3"/>
    <col min="5630" max="5630" width="13" style="3" customWidth="1"/>
    <col min="5631" max="5631" width="55.81640625" style="3" customWidth="1"/>
    <col min="5632" max="5634" width="14.54296875" style="3" customWidth="1"/>
    <col min="5635" max="5635" width="11.453125" style="3" customWidth="1"/>
    <col min="5636" max="5636" width="1.81640625" style="3" customWidth="1"/>
    <col min="5637" max="5640" width="8.1796875" style="3" customWidth="1"/>
    <col min="5641" max="5641" width="2.54296875" style="3" customWidth="1"/>
    <col min="5642" max="5642" width="13" style="3" customWidth="1"/>
    <col min="5643" max="5643" width="12.54296875" style="3" bestFit="1" customWidth="1"/>
    <col min="5644" max="5645" width="11.81640625" style="3" customWidth="1"/>
    <col min="5646" max="5885" width="9.1796875" style="3"/>
    <col min="5886" max="5886" width="13" style="3" customWidth="1"/>
    <col min="5887" max="5887" width="55.81640625" style="3" customWidth="1"/>
    <col min="5888" max="5890" width="14.54296875" style="3" customWidth="1"/>
    <col min="5891" max="5891" width="11.453125" style="3" customWidth="1"/>
    <col min="5892" max="5892" width="1.81640625" style="3" customWidth="1"/>
    <col min="5893" max="5896" width="8.1796875" style="3" customWidth="1"/>
    <col min="5897" max="5897" width="2.54296875" style="3" customWidth="1"/>
    <col min="5898" max="5898" width="13" style="3" customWidth="1"/>
    <col min="5899" max="5899" width="12.54296875" style="3" bestFit="1" customWidth="1"/>
    <col min="5900" max="5901" width="11.81640625" style="3" customWidth="1"/>
    <col min="5902" max="6141" width="9.1796875" style="3"/>
    <col min="6142" max="6142" width="13" style="3" customWidth="1"/>
    <col min="6143" max="6143" width="55.81640625" style="3" customWidth="1"/>
    <col min="6144" max="6146" width="14.54296875" style="3" customWidth="1"/>
    <col min="6147" max="6147" width="11.453125" style="3" customWidth="1"/>
    <col min="6148" max="6148" width="1.81640625" style="3" customWidth="1"/>
    <col min="6149" max="6152" width="8.1796875" style="3" customWidth="1"/>
    <col min="6153" max="6153" width="2.54296875" style="3" customWidth="1"/>
    <col min="6154" max="6154" width="13" style="3" customWidth="1"/>
    <col min="6155" max="6155" width="12.54296875" style="3" bestFit="1" customWidth="1"/>
    <col min="6156" max="6157" width="11.81640625" style="3" customWidth="1"/>
    <col min="6158" max="6397" width="9.1796875" style="3"/>
    <col min="6398" max="6398" width="13" style="3" customWidth="1"/>
    <col min="6399" max="6399" width="55.81640625" style="3" customWidth="1"/>
    <col min="6400" max="6402" width="14.54296875" style="3" customWidth="1"/>
    <col min="6403" max="6403" width="11.453125" style="3" customWidth="1"/>
    <col min="6404" max="6404" width="1.81640625" style="3" customWidth="1"/>
    <col min="6405" max="6408" width="8.1796875" style="3" customWidth="1"/>
    <col min="6409" max="6409" width="2.54296875" style="3" customWidth="1"/>
    <col min="6410" max="6410" width="13" style="3" customWidth="1"/>
    <col min="6411" max="6411" width="12.54296875" style="3" bestFit="1" customWidth="1"/>
    <col min="6412" max="6413" width="11.81640625" style="3" customWidth="1"/>
    <col min="6414" max="6653" width="9.1796875" style="3"/>
    <col min="6654" max="6654" width="13" style="3" customWidth="1"/>
    <col min="6655" max="6655" width="55.81640625" style="3" customWidth="1"/>
    <col min="6656" max="6658" width="14.54296875" style="3" customWidth="1"/>
    <col min="6659" max="6659" width="11.453125" style="3" customWidth="1"/>
    <col min="6660" max="6660" width="1.81640625" style="3" customWidth="1"/>
    <col min="6661" max="6664" width="8.1796875" style="3" customWidth="1"/>
    <col min="6665" max="6665" width="2.54296875" style="3" customWidth="1"/>
    <col min="6666" max="6666" width="13" style="3" customWidth="1"/>
    <col min="6667" max="6667" width="12.54296875" style="3" bestFit="1" customWidth="1"/>
    <col min="6668" max="6669" width="11.81640625" style="3" customWidth="1"/>
    <col min="6670" max="6909" width="9.1796875" style="3"/>
    <col min="6910" max="6910" width="13" style="3" customWidth="1"/>
    <col min="6911" max="6911" width="55.81640625" style="3" customWidth="1"/>
    <col min="6912" max="6914" width="14.54296875" style="3" customWidth="1"/>
    <col min="6915" max="6915" width="11.453125" style="3" customWidth="1"/>
    <col min="6916" max="6916" width="1.81640625" style="3" customWidth="1"/>
    <col min="6917" max="6920" width="8.1796875" style="3" customWidth="1"/>
    <col min="6921" max="6921" width="2.54296875" style="3" customWidth="1"/>
    <col min="6922" max="6922" width="13" style="3" customWidth="1"/>
    <col min="6923" max="6923" width="12.54296875" style="3" bestFit="1" customWidth="1"/>
    <col min="6924" max="6925" width="11.81640625" style="3" customWidth="1"/>
    <col min="6926" max="7165" width="9.1796875" style="3"/>
    <col min="7166" max="7166" width="13" style="3" customWidth="1"/>
    <col min="7167" max="7167" width="55.81640625" style="3" customWidth="1"/>
    <col min="7168" max="7170" width="14.54296875" style="3" customWidth="1"/>
    <col min="7171" max="7171" width="11.453125" style="3" customWidth="1"/>
    <col min="7172" max="7172" width="1.81640625" style="3" customWidth="1"/>
    <col min="7173" max="7176" width="8.1796875" style="3" customWidth="1"/>
    <col min="7177" max="7177" width="2.54296875" style="3" customWidth="1"/>
    <col min="7178" max="7178" width="13" style="3" customWidth="1"/>
    <col min="7179" max="7179" width="12.54296875" style="3" bestFit="1" customWidth="1"/>
    <col min="7180" max="7181" width="11.81640625" style="3" customWidth="1"/>
    <col min="7182" max="7421" width="9.1796875" style="3"/>
    <col min="7422" max="7422" width="13" style="3" customWidth="1"/>
    <col min="7423" max="7423" width="55.81640625" style="3" customWidth="1"/>
    <col min="7424" max="7426" width="14.54296875" style="3" customWidth="1"/>
    <col min="7427" max="7427" width="11.453125" style="3" customWidth="1"/>
    <col min="7428" max="7428" width="1.81640625" style="3" customWidth="1"/>
    <col min="7429" max="7432" width="8.1796875" style="3" customWidth="1"/>
    <col min="7433" max="7433" width="2.54296875" style="3" customWidth="1"/>
    <col min="7434" max="7434" width="13" style="3" customWidth="1"/>
    <col min="7435" max="7435" width="12.54296875" style="3" bestFit="1" customWidth="1"/>
    <col min="7436" max="7437" width="11.81640625" style="3" customWidth="1"/>
    <col min="7438" max="7677" width="9.1796875" style="3"/>
    <col min="7678" max="7678" width="13" style="3" customWidth="1"/>
    <col min="7679" max="7679" width="55.81640625" style="3" customWidth="1"/>
    <col min="7680" max="7682" width="14.54296875" style="3" customWidth="1"/>
    <col min="7683" max="7683" width="11.453125" style="3" customWidth="1"/>
    <col min="7684" max="7684" width="1.81640625" style="3" customWidth="1"/>
    <col min="7685" max="7688" width="8.1796875" style="3" customWidth="1"/>
    <col min="7689" max="7689" width="2.54296875" style="3" customWidth="1"/>
    <col min="7690" max="7690" width="13" style="3" customWidth="1"/>
    <col min="7691" max="7691" width="12.54296875" style="3" bestFit="1" customWidth="1"/>
    <col min="7692" max="7693" width="11.81640625" style="3" customWidth="1"/>
    <col min="7694" max="7933" width="9.1796875" style="3"/>
    <col min="7934" max="7934" width="13" style="3" customWidth="1"/>
    <col min="7935" max="7935" width="55.81640625" style="3" customWidth="1"/>
    <col min="7936" max="7938" width="14.54296875" style="3" customWidth="1"/>
    <col min="7939" max="7939" width="11.453125" style="3" customWidth="1"/>
    <col min="7940" max="7940" width="1.81640625" style="3" customWidth="1"/>
    <col min="7941" max="7944" width="8.1796875" style="3" customWidth="1"/>
    <col min="7945" max="7945" width="2.54296875" style="3" customWidth="1"/>
    <col min="7946" max="7946" width="13" style="3" customWidth="1"/>
    <col min="7947" max="7947" width="12.54296875" style="3" bestFit="1" customWidth="1"/>
    <col min="7948" max="7949" width="11.81640625" style="3" customWidth="1"/>
    <col min="7950" max="8189" width="9.1796875" style="3"/>
    <col min="8190" max="8190" width="13" style="3" customWidth="1"/>
    <col min="8191" max="8191" width="55.81640625" style="3" customWidth="1"/>
    <col min="8192" max="8194" width="14.54296875" style="3" customWidth="1"/>
    <col min="8195" max="8195" width="11.453125" style="3" customWidth="1"/>
    <col min="8196" max="8196" width="1.81640625" style="3" customWidth="1"/>
    <col min="8197" max="8200" width="8.1796875" style="3" customWidth="1"/>
    <col min="8201" max="8201" width="2.54296875" style="3" customWidth="1"/>
    <col min="8202" max="8202" width="13" style="3" customWidth="1"/>
    <col min="8203" max="8203" width="12.54296875" style="3" bestFit="1" customWidth="1"/>
    <col min="8204" max="8205" width="11.81640625" style="3" customWidth="1"/>
    <col min="8206" max="8445" width="9.1796875" style="3"/>
    <col min="8446" max="8446" width="13" style="3" customWidth="1"/>
    <col min="8447" max="8447" width="55.81640625" style="3" customWidth="1"/>
    <col min="8448" max="8450" width="14.54296875" style="3" customWidth="1"/>
    <col min="8451" max="8451" width="11.453125" style="3" customWidth="1"/>
    <col min="8452" max="8452" width="1.81640625" style="3" customWidth="1"/>
    <col min="8453" max="8456" width="8.1796875" style="3" customWidth="1"/>
    <col min="8457" max="8457" width="2.54296875" style="3" customWidth="1"/>
    <col min="8458" max="8458" width="13" style="3" customWidth="1"/>
    <col min="8459" max="8459" width="12.54296875" style="3" bestFit="1" customWidth="1"/>
    <col min="8460" max="8461" width="11.81640625" style="3" customWidth="1"/>
    <col min="8462" max="8701" width="9.1796875" style="3"/>
    <col min="8702" max="8702" width="13" style="3" customWidth="1"/>
    <col min="8703" max="8703" width="55.81640625" style="3" customWidth="1"/>
    <col min="8704" max="8706" width="14.54296875" style="3" customWidth="1"/>
    <col min="8707" max="8707" width="11.453125" style="3" customWidth="1"/>
    <col min="8708" max="8708" width="1.81640625" style="3" customWidth="1"/>
    <col min="8709" max="8712" width="8.1796875" style="3" customWidth="1"/>
    <col min="8713" max="8713" width="2.54296875" style="3" customWidth="1"/>
    <col min="8714" max="8714" width="13" style="3" customWidth="1"/>
    <col min="8715" max="8715" width="12.54296875" style="3" bestFit="1" customWidth="1"/>
    <col min="8716" max="8717" width="11.81640625" style="3" customWidth="1"/>
    <col min="8718" max="8957" width="9.1796875" style="3"/>
    <col min="8958" max="8958" width="13" style="3" customWidth="1"/>
    <col min="8959" max="8959" width="55.81640625" style="3" customWidth="1"/>
    <col min="8960" max="8962" width="14.54296875" style="3" customWidth="1"/>
    <col min="8963" max="8963" width="11.453125" style="3" customWidth="1"/>
    <col min="8964" max="8964" width="1.81640625" style="3" customWidth="1"/>
    <col min="8965" max="8968" width="8.1796875" style="3" customWidth="1"/>
    <col min="8969" max="8969" width="2.54296875" style="3" customWidth="1"/>
    <col min="8970" max="8970" width="13" style="3" customWidth="1"/>
    <col min="8971" max="8971" width="12.54296875" style="3" bestFit="1" customWidth="1"/>
    <col min="8972" max="8973" width="11.81640625" style="3" customWidth="1"/>
    <col min="8974" max="9213" width="9.1796875" style="3"/>
    <col min="9214" max="9214" width="13" style="3" customWidth="1"/>
    <col min="9215" max="9215" width="55.81640625" style="3" customWidth="1"/>
    <col min="9216" max="9218" width="14.54296875" style="3" customWidth="1"/>
    <col min="9219" max="9219" width="11.453125" style="3" customWidth="1"/>
    <col min="9220" max="9220" width="1.81640625" style="3" customWidth="1"/>
    <col min="9221" max="9224" width="8.1796875" style="3" customWidth="1"/>
    <col min="9225" max="9225" width="2.54296875" style="3" customWidth="1"/>
    <col min="9226" max="9226" width="13" style="3" customWidth="1"/>
    <col min="9227" max="9227" width="12.54296875" style="3" bestFit="1" customWidth="1"/>
    <col min="9228" max="9229" width="11.81640625" style="3" customWidth="1"/>
    <col min="9230" max="9469" width="9.1796875" style="3"/>
    <col min="9470" max="9470" width="13" style="3" customWidth="1"/>
    <col min="9471" max="9471" width="55.81640625" style="3" customWidth="1"/>
    <col min="9472" max="9474" width="14.54296875" style="3" customWidth="1"/>
    <col min="9475" max="9475" width="11.453125" style="3" customWidth="1"/>
    <col min="9476" max="9476" width="1.81640625" style="3" customWidth="1"/>
    <col min="9477" max="9480" width="8.1796875" style="3" customWidth="1"/>
    <col min="9481" max="9481" width="2.54296875" style="3" customWidth="1"/>
    <col min="9482" max="9482" width="13" style="3" customWidth="1"/>
    <col min="9483" max="9483" width="12.54296875" style="3" bestFit="1" customWidth="1"/>
    <col min="9484" max="9485" width="11.81640625" style="3" customWidth="1"/>
    <col min="9486" max="9725" width="9.1796875" style="3"/>
    <col min="9726" max="9726" width="13" style="3" customWidth="1"/>
    <col min="9727" max="9727" width="55.81640625" style="3" customWidth="1"/>
    <col min="9728" max="9730" width="14.54296875" style="3" customWidth="1"/>
    <col min="9731" max="9731" width="11.453125" style="3" customWidth="1"/>
    <col min="9732" max="9732" width="1.81640625" style="3" customWidth="1"/>
    <col min="9733" max="9736" width="8.1796875" style="3" customWidth="1"/>
    <col min="9737" max="9737" width="2.54296875" style="3" customWidth="1"/>
    <col min="9738" max="9738" width="13" style="3" customWidth="1"/>
    <col min="9739" max="9739" width="12.54296875" style="3" bestFit="1" customWidth="1"/>
    <col min="9740" max="9741" width="11.81640625" style="3" customWidth="1"/>
    <col min="9742" max="9981" width="9.1796875" style="3"/>
    <col min="9982" max="9982" width="13" style="3" customWidth="1"/>
    <col min="9983" max="9983" width="55.81640625" style="3" customWidth="1"/>
    <col min="9984" max="9986" width="14.54296875" style="3" customWidth="1"/>
    <col min="9987" max="9987" width="11.453125" style="3" customWidth="1"/>
    <col min="9988" max="9988" width="1.81640625" style="3" customWidth="1"/>
    <col min="9989" max="9992" width="8.1796875" style="3" customWidth="1"/>
    <col min="9993" max="9993" width="2.54296875" style="3" customWidth="1"/>
    <col min="9994" max="9994" width="13" style="3" customWidth="1"/>
    <col min="9995" max="9995" width="12.54296875" style="3" bestFit="1" customWidth="1"/>
    <col min="9996" max="9997" width="11.81640625" style="3" customWidth="1"/>
    <col min="9998" max="10237" width="9.1796875" style="3"/>
    <col min="10238" max="10238" width="13" style="3" customWidth="1"/>
    <col min="10239" max="10239" width="55.81640625" style="3" customWidth="1"/>
    <col min="10240" max="10242" width="14.54296875" style="3" customWidth="1"/>
    <col min="10243" max="10243" width="11.453125" style="3" customWidth="1"/>
    <col min="10244" max="10244" width="1.81640625" style="3" customWidth="1"/>
    <col min="10245" max="10248" width="8.1796875" style="3" customWidth="1"/>
    <col min="10249" max="10249" width="2.54296875" style="3" customWidth="1"/>
    <col min="10250" max="10250" width="13" style="3" customWidth="1"/>
    <col min="10251" max="10251" width="12.54296875" style="3" bestFit="1" customWidth="1"/>
    <col min="10252" max="10253" width="11.81640625" style="3" customWidth="1"/>
    <col min="10254" max="10493" width="9.1796875" style="3"/>
    <col min="10494" max="10494" width="13" style="3" customWidth="1"/>
    <col min="10495" max="10495" width="55.81640625" style="3" customWidth="1"/>
    <col min="10496" max="10498" width="14.54296875" style="3" customWidth="1"/>
    <col min="10499" max="10499" width="11.453125" style="3" customWidth="1"/>
    <col min="10500" max="10500" width="1.81640625" style="3" customWidth="1"/>
    <col min="10501" max="10504" width="8.1796875" style="3" customWidth="1"/>
    <col min="10505" max="10505" width="2.54296875" style="3" customWidth="1"/>
    <col min="10506" max="10506" width="13" style="3" customWidth="1"/>
    <col min="10507" max="10507" width="12.54296875" style="3" bestFit="1" customWidth="1"/>
    <col min="10508" max="10509" width="11.81640625" style="3" customWidth="1"/>
    <col min="10510" max="10749" width="9.1796875" style="3"/>
    <col min="10750" max="10750" width="13" style="3" customWidth="1"/>
    <col min="10751" max="10751" width="55.81640625" style="3" customWidth="1"/>
    <col min="10752" max="10754" width="14.54296875" style="3" customWidth="1"/>
    <col min="10755" max="10755" width="11.453125" style="3" customWidth="1"/>
    <col min="10756" max="10756" width="1.81640625" style="3" customWidth="1"/>
    <col min="10757" max="10760" width="8.1796875" style="3" customWidth="1"/>
    <col min="10761" max="10761" width="2.54296875" style="3" customWidth="1"/>
    <col min="10762" max="10762" width="13" style="3" customWidth="1"/>
    <col min="10763" max="10763" width="12.54296875" style="3" bestFit="1" customWidth="1"/>
    <col min="10764" max="10765" width="11.81640625" style="3" customWidth="1"/>
    <col min="10766" max="11005" width="9.1796875" style="3"/>
    <col min="11006" max="11006" width="13" style="3" customWidth="1"/>
    <col min="11007" max="11007" width="55.81640625" style="3" customWidth="1"/>
    <col min="11008" max="11010" width="14.54296875" style="3" customWidth="1"/>
    <col min="11011" max="11011" width="11.453125" style="3" customWidth="1"/>
    <col min="11012" max="11012" width="1.81640625" style="3" customWidth="1"/>
    <col min="11013" max="11016" width="8.1796875" style="3" customWidth="1"/>
    <col min="11017" max="11017" width="2.54296875" style="3" customWidth="1"/>
    <col min="11018" max="11018" width="13" style="3" customWidth="1"/>
    <col min="11019" max="11019" width="12.54296875" style="3" bestFit="1" customWidth="1"/>
    <col min="11020" max="11021" width="11.81640625" style="3" customWidth="1"/>
    <col min="11022" max="11261" width="9.1796875" style="3"/>
    <col min="11262" max="11262" width="13" style="3" customWidth="1"/>
    <col min="11263" max="11263" width="55.81640625" style="3" customWidth="1"/>
    <col min="11264" max="11266" width="14.54296875" style="3" customWidth="1"/>
    <col min="11267" max="11267" width="11.453125" style="3" customWidth="1"/>
    <col min="11268" max="11268" width="1.81640625" style="3" customWidth="1"/>
    <col min="11269" max="11272" width="8.1796875" style="3" customWidth="1"/>
    <col min="11273" max="11273" width="2.54296875" style="3" customWidth="1"/>
    <col min="11274" max="11274" width="13" style="3" customWidth="1"/>
    <col min="11275" max="11275" width="12.54296875" style="3" bestFit="1" customWidth="1"/>
    <col min="11276" max="11277" width="11.81640625" style="3" customWidth="1"/>
    <col min="11278" max="11517" width="9.1796875" style="3"/>
    <col min="11518" max="11518" width="13" style="3" customWidth="1"/>
    <col min="11519" max="11519" width="55.81640625" style="3" customWidth="1"/>
    <col min="11520" max="11522" width="14.54296875" style="3" customWidth="1"/>
    <col min="11523" max="11523" width="11.453125" style="3" customWidth="1"/>
    <col min="11524" max="11524" width="1.81640625" style="3" customWidth="1"/>
    <col min="11525" max="11528" width="8.1796875" style="3" customWidth="1"/>
    <col min="11529" max="11529" width="2.54296875" style="3" customWidth="1"/>
    <col min="11530" max="11530" width="13" style="3" customWidth="1"/>
    <col min="11531" max="11531" width="12.54296875" style="3" bestFit="1" customWidth="1"/>
    <col min="11532" max="11533" width="11.81640625" style="3" customWidth="1"/>
    <col min="11534" max="11773" width="9.1796875" style="3"/>
    <col min="11774" max="11774" width="13" style="3" customWidth="1"/>
    <col min="11775" max="11775" width="55.81640625" style="3" customWidth="1"/>
    <col min="11776" max="11778" width="14.54296875" style="3" customWidth="1"/>
    <col min="11779" max="11779" width="11.453125" style="3" customWidth="1"/>
    <col min="11780" max="11780" width="1.81640625" style="3" customWidth="1"/>
    <col min="11781" max="11784" width="8.1796875" style="3" customWidth="1"/>
    <col min="11785" max="11785" width="2.54296875" style="3" customWidth="1"/>
    <col min="11786" max="11786" width="13" style="3" customWidth="1"/>
    <col min="11787" max="11787" width="12.54296875" style="3" bestFit="1" customWidth="1"/>
    <col min="11788" max="11789" width="11.81640625" style="3" customWidth="1"/>
    <col min="11790" max="12029" width="9.1796875" style="3"/>
    <col min="12030" max="12030" width="13" style="3" customWidth="1"/>
    <col min="12031" max="12031" width="55.81640625" style="3" customWidth="1"/>
    <col min="12032" max="12034" width="14.54296875" style="3" customWidth="1"/>
    <col min="12035" max="12035" width="11.453125" style="3" customWidth="1"/>
    <col min="12036" max="12036" width="1.81640625" style="3" customWidth="1"/>
    <col min="12037" max="12040" width="8.1796875" style="3" customWidth="1"/>
    <col min="12041" max="12041" width="2.54296875" style="3" customWidth="1"/>
    <col min="12042" max="12042" width="13" style="3" customWidth="1"/>
    <col min="12043" max="12043" width="12.54296875" style="3" bestFit="1" customWidth="1"/>
    <col min="12044" max="12045" width="11.81640625" style="3" customWidth="1"/>
    <col min="12046" max="12285" width="9.1796875" style="3"/>
    <col min="12286" max="12286" width="13" style="3" customWidth="1"/>
    <col min="12287" max="12287" width="55.81640625" style="3" customWidth="1"/>
    <col min="12288" max="12290" width="14.54296875" style="3" customWidth="1"/>
    <col min="12291" max="12291" width="11.453125" style="3" customWidth="1"/>
    <col min="12292" max="12292" width="1.81640625" style="3" customWidth="1"/>
    <col min="12293" max="12296" width="8.1796875" style="3" customWidth="1"/>
    <col min="12297" max="12297" width="2.54296875" style="3" customWidth="1"/>
    <col min="12298" max="12298" width="13" style="3" customWidth="1"/>
    <col min="12299" max="12299" width="12.54296875" style="3" bestFit="1" customWidth="1"/>
    <col min="12300" max="12301" width="11.81640625" style="3" customWidth="1"/>
    <col min="12302" max="12541" width="9.1796875" style="3"/>
    <col min="12542" max="12542" width="13" style="3" customWidth="1"/>
    <col min="12543" max="12543" width="55.81640625" style="3" customWidth="1"/>
    <col min="12544" max="12546" width="14.54296875" style="3" customWidth="1"/>
    <col min="12547" max="12547" width="11.453125" style="3" customWidth="1"/>
    <col min="12548" max="12548" width="1.81640625" style="3" customWidth="1"/>
    <col min="12549" max="12552" width="8.1796875" style="3" customWidth="1"/>
    <col min="12553" max="12553" width="2.54296875" style="3" customWidth="1"/>
    <col min="12554" max="12554" width="13" style="3" customWidth="1"/>
    <col min="12555" max="12555" width="12.54296875" style="3" bestFit="1" customWidth="1"/>
    <col min="12556" max="12557" width="11.81640625" style="3" customWidth="1"/>
    <col min="12558" max="12797" width="9.1796875" style="3"/>
    <col min="12798" max="12798" width="13" style="3" customWidth="1"/>
    <col min="12799" max="12799" width="55.81640625" style="3" customWidth="1"/>
    <col min="12800" max="12802" width="14.54296875" style="3" customWidth="1"/>
    <col min="12803" max="12803" width="11.453125" style="3" customWidth="1"/>
    <col min="12804" max="12804" width="1.81640625" style="3" customWidth="1"/>
    <col min="12805" max="12808" width="8.1796875" style="3" customWidth="1"/>
    <col min="12809" max="12809" width="2.54296875" style="3" customWidth="1"/>
    <col min="12810" max="12810" width="13" style="3" customWidth="1"/>
    <col min="12811" max="12811" width="12.54296875" style="3" bestFit="1" customWidth="1"/>
    <col min="12812" max="12813" width="11.81640625" style="3" customWidth="1"/>
    <col min="12814" max="13053" width="9.1796875" style="3"/>
    <col min="13054" max="13054" width="13" style="3" customWidth="1"/>
    <col min="13055" max="13055" width="55.81640625" style="3" customWidth="1"/>
    <col min="13056" max="13058" width="14.54296875" style="3" customWidth="1"/>
    <col min="13059" max="13059" width="11.453125" style="3" customWidth="1"/>
    <col min="13060" max="13060" width="1.81640625" style="3" customWidth="1"/>
    <col min="13061" max="13064" width="8.1796875" style="3" customWidth="1"/>
    <col min="13065" max="13065" width="2.54296875" style="3" customWidth="1"/>
    <col min="13066" max="13066" width="13" style="3" customWidth="1"/>
    <col min="13067" max="13067" width="12.54296875" style="3" bestFit="1" customWidth="1"/>
    <col min="13068" max="13069" width="11.81640625" style="3" customWidth="1"/>
    <col min="13070" max="13309" width="9.1796875" style="3"/>
    <col min="13310" max="13310" width="13" style="3" customWidth="1"/>
    <col min="13311" max="13311" width="55.81640625" style="3" customWidth="1"/>
    <col min="13312" max="13314" width="14.54296875" style="3" customWidth="1"/>
    <col min="13315" max="13315" width="11.453125" style="3" customWidth="1"/>
    <col min="13316" max="13316" width="1.81640625" style="3" customWidth="1"/>
    <col min="13317" max="13320" width="8.1796875" style="3" customWidth="1"/>
    <col min="13321" max="13321" width="2.54296875" style="3" customWidth="1"/>
    <col min="13322" max="13322" width="13" style="3" customWidth="1"/>
    <col min="13323" max="13323" width="12.54296875" style="3" bestFit="1" customWidth="1"/>
    <col min="13324" max="13325" width="11.81640625" style="3" customWidth="1"/>
    <col min="13326" max="13565" width="9.1796875" style="3"/>
    <col min="13566" max="13566" width="13" style="3" customWidth="1"/>
    <col min="13567" max="13567" width="55.81640625" style="3" customWidth="1"/>
    <col min="13568" max="13570" width="14.54296875" style="3" customWidth="1"/>
    <col min="13571" max="13571" width="11.453125" style="3" customWidth="1"/>
    <col min="13572" max="13572" width="1.81640625" style="3" customWidth="1"/>
    <col min="13573" max="13576" width="8.1796875" style="3" customWidth="1"/>
    <col min="13577" max="13577" width="2.54296875" style="3" customWidth="1"/>
    <col min="13578" max="13578" width="13" style="3" customWidth="1"/>
    <col min="13579" max="13579" width="12.54296875" style="3" bestFit="1" customWidth="1"/>
    <col min="13580" max="13581" width="11.81640625" style="3" customWidth="1"/>
    <col min="13582" max="13821" width="9.1796875" style="3"/>
    <col min="13822" max="13822" width="13" style="3" customWidth="1"/>
    <col min="13823" max="13823" width="55.81640625" style="3" customWidth="1"/>
    <col min="13824" max="13826" width="14.54296875" style="3" customWidth="1"/>
    <col min="13827" max="13827" width="11.453125" style="3" customWidth="1"/>
    <col min="13828" max="13828" width="1.81640625" style="3" customWidth="1"/>
    <col min="13829" max="13832" width="8.1796875" style="3" customWidth="1"/>
    <col min="13833" max="13833" width="2.54296875" style="3" customWidth="1"/>
    <col min="13834" max="13834" width="13" style="3" customWidth="1"/>
    <col min="13835" max="13835" width="12.54296875" style="3" bestFit="1" customWidth="1"/>
    <col min="13836" max="13837" width="11.81640625" style="3" customWidth="1"/>
    <col min="13838" max="14077" width="9.1796875" style="3"/>
    <col min="14078" max="14078" width="13" style="3" customWidth="1"/>
    <col min="14079" max="14079" width="55.81640625" style="3" customWidth="1"/>
    <col min="14080" max="14082" width="14.54296875" style="3" customWidth="1"/>
    <col min="14083" max="14083" width="11.453125" style="3" customWidth="1"/>
    <col min="14084" max="14084" width="1.81640625" style="3" customWidth="1"/>
    <col min="14085" max="14088" width="8.1796875" style="3" customWidth="1"/>
    <col min="14089" max="14089" width="2.54296875" style="3" customWidth="1"/>
    <col min="14090" max="14090" width="13" style="3" customWidth="1"/>
    <col min="14091" max="14091" width="12.54296875" style="3" bestFit="1" customWidth="1"/>
    <col min="14092" max="14093" width="11.81640625" style="3" customWidth="1"/>
    <col min="14094" max="14333" width="9.1796875" style="3"/>
    <col min="14334" max="14334" width="13" style="3" customWidth="1"/>
    <col min="14335" max="14335" width="55.81640625" style="3" customWidth="1"/>
    <col min="14336" max="14338" width="14.54296875" style="3" customWidth="1"/>
    <col min="14339" max="14339" width="11.453125" style="3" customWidth="1"/>
    <col min="14340" max="14340" width="1.81640625" style="3" customWidth="1"/>
    <col min="14341" max="14344" width="8.1796875" style="3" customWidth="1"/>
    <col min="14345" max="14345" width="2.54296875" style="3" customWidth="1"/>
    <col min="14346" max="14346" width="13" style="3" customWidth="1"/>
    <col min="14347" max="14347" width="12.54296875" style="3" bestFit="1" customWidth="1"/>
    <col min="14348" max="14349" width="11.81640625" style="3" customWidth="1"/>
    <col min="14350" max="14589" width="9.1796875" style="3"/>
    <col min="14590" max="14590" width="13" style="3" customWidth="1"/>
    <col min="14591" max="14591" width="55.81640625" style="3" customWidth="1"/>
    <col min="14592" max="14594" width="14.54296875" style="3" customWidth="1"/>
    <col min="14595" max="14595" width="11.453125" style="3" customWidth="1"/>
    <col min="14596" max="14596" width="1.81640625" style="3" customWidth="1"/>
    <col min="14597" max="14600" width="8.1796875" style="3" customWidth="1"/>
    <col min="14601" max="14601" width="2.54296875" style="3" customWidth="1"/>
    <col min="14602" max="14602" width="13" style="3" customWidth="1"/>
    <col min="14603" max="14603" width="12.54296875" style="3" bestFit="1" customWidth="1"/>
    <col min="14604" max="14605" width="11.81640625" style="3" customWidth="1"/>
    <col min="14606" max="14845" width="9.1796875" style="3"/>
    <col min="14846" max="14846" width="13" style="3" customWidth="1"/>
    <col min="14847" max="14847" width="55.81640625" style="3" customWidth="1"/>
    <col min="14848" max="14850" width="14.54296875" style="3" customWidth="1"/>
    <col min="14851" max="14851" width="11.453125" style="3" customWidth="1"/>
    <col min="14852" max="14852" width="1.81640625" style="3" customWidth="1"/>
    <col min="14853" max="14856" width="8.1796875" style="3" customWidth="1"/>
    <col min="14857" max="14857" width="2.54296875" style="3" customWidth="1"/>
    <col min="14858" max="14858" width="13" style="3" customWidth="1"/>
    <col min="14859" max="14859" width="12.54296875" style="3" bestFit="1" customWidth="1"/>
    <col min="14860" max="14861" width="11.81640625" style="3" customWidth="1"/>
    <col min="14862" max="15101" width="9.1796875" style="3"/>
    <col min="15102" max="15102" width="13" style="3" customWidth="1"/>
    <col min="15103" max="15103" width="55.81640625" style="3" customWidth="1"/>
    <col min="15104" max="15106" width="14.54296875" style="3" customWidth="1"/>
    <col min="15107" max="15107" width="11.453125" style="3" customWidth="1"/>
    <col min="15108" max="15108" width="1.81640625" style="3" customWidth="1"/>
    <col min="15109" max="15112" width="8.1796875" style="3" customWidth="1"/>
    <col min="15113" max="15113" width="2.54296875" style="3" customWidth="1"/>
    <col min="15114" max="15114" width="13" style="3" customWidth="1"/>
    <col min="15115" max="15115" width="12.54296875" style="3" bestFit="1" customWidth="1"/>
    <col min="15116" max="15117" width="11.81640625" style="3" customWidth="1"/>
    <col min="15118" max="15357" width="9.1796875" style="3"/>
    <col min="15358" max="15358" width="13" style="3" customWidth="1"/>
    <col min="15359" max="15359" width="55.81640625" style="3" customWidth="1"/>
    <col min="15360" max="15362" width="14.54296875" style="3" customWidth="1"/>
    <col min="15363" max="15363" width="11.453125" style="3" customWidth="1"/>
    <col min="15364" max="15364" width="1.81640625" style="3" customWidth="1"/>
    <col min="15365" max="15368" width="8.1796875" style="3" customWidth="1"/>
    <col min="15369" max="15369" width="2.54296875" style="3" customWidth="1"/>
    <col min="15370" max="15370" width="13" style="3" customWidth="1"/>
    <col min="15371" max="15371" width="12.54296875" style="3" bestFit="1" customWidth="1"/>
    <col min="15372" max="15373" width="11.81640625" style="3" customWidth="1"/>
    <col min="15374" max="15613" width="9.1796875" style="3"/>
    <col min="15614" max="15614" width="13" style="3" customWidth="1"/>
    <col min="15615" max="15615" width="55.81640625" style="3" customWidth="1"/>
    <col min="15616" max="15618" width="14.54296875" style="3" customWidth="1"/>
    <col min="15619" max="15619" width="11.453125" style="3" customWidth="1"/>
    <col min="15620" max="15620" width="1.81640625" style="3" customWidth="1"/>
    <col min="15621" max="15624" width="8.1796875" style="3" customWidth="1"/>
    <col min="15625" max="15625" width="2.54296875" style="3" customWidth="1"/>
    <col min="15626" max="15626" width="13" style="3" customWidth="1"/>
    <col min="15627" max="15627" width="12.54296875" style="3" bestFit="1" customWidth="1"/>
    <col min="15628" max="15629" width="11.81640625" style="3" customWidth="1"/>
    <col min="15630" max="15869" width="9.1796875" style="3"/>
    <col min="15870" max="15870" width="13" style="3" customWidth="1"/>
    <col min="15871" max="15871" width="55.81640625" style="3" customWidth="1"/>
    <col min="15872" max="15874" width="14.54296875" style="3" customWidth="1"/>
    <col min="15875" max="15875" width="11.453125" style="3" customWidth="1"/>
    <col min="15876" max="15876" width="1.81640625" style="3" customWidth="1"/>
    <col min="15877" max="15880" width="8.1796875" style="3" customWidth="1"/>
    <col min="15881" max="15881" width="2.54296875" style="3" customWidth="1"/>
    <col min="15882" max="15882" width="13" style="3" customWidth="1"/>
    <col min="15883" max="15883" width="12.54296875" style="3" bestFit="1" customWidth="1"/>
    <col min="15884" max="15885" width="11.81640625" style="3" customWidth="1"/>
    <col min="15886" max="16125" width="9.1796875" style="3"/>
    <col min="16126" max="16126" width="13" style="3" customWidth="1"/>
    <col min="16127" max="16127" width="55.81640625" style="3" customWidth="1"/>
    <col min="16128" max="16130" width="14.54296875" style="3" customWidth="1"/>
    <col min="16131" max="16131" width="11.453125" style="3" customWidth="1"/>
    <col min="16132" max="16132" width="1.81640625" style="3" customWidth="1"/>
    <col min="16133" max="16136" width="8.1796875" style="3" customWidth="1"/>
    <col min="16137" max="16137" width="2.54296875" style="3" customWidth="1"/>
    <col min="16138" max="16138" width="13" style="3" customWidth="1"/>
    <col min="16139" max="16139" width="12.54296875" style="3" bestFit="1" customWidth="1"/>
    <col min="16140" max="16141" width="11.81640625" style="3" customWidth="1"/>
    <col min="16142" max="16384" width="9.1796875" style="3"/>
  </cols>
  <sheetData>
    <row r="1" spans="1:16" x14ac:dyDescent="0.25">
      <c r="A1" s="16"/>
      <c r="B1" s="17"/>
      <c r="C1" s="1"/>
      <c r="D1" s="1"/>
      <c r="E1" s="1"/>
      <c r="F1" s="2"/>
      <c r="G1" s="2"/>
      <c r="H1" s="2"/>
      <c r="I1" s="2"/>
      <c r="J1" s="1"/>
      <c r="K1" s="1"/>
      <c r="L1" s="1"/>
    </row>
    <row r="2" spans="1:16" x14ac:dyDescent="0.25">
      <c r="A2" s="18"/>
      <c r="B2" s="19"/>
    </row>
    <row r="3" spans="1:16" ht="13" x14ac:dyDescent="0.3">
      <c r="A3" s="18"/>
      <c r="B3" s="19"/>
      <c r="C3" s="5"/>
    </row>
    <row r="4" spans="1:16" x14ac:dyDescent="0.25">
      <c r="A4" s="18"/>
      <c r="B4" s="19"/>
    </row>
    <row r="5" spans="1:16" x14ac:dyDescent="0.25">
      <c r="A5" s="18"/>
      <c r="B5" s="19"/>
    </row>
    <row r="6" spans="1:16" ht="14.5" x14ac:dyDescent="0.35">
      <c r="A6" s="20" t="s">
        <v>0</v>
      </c>
      <c r="B6" t="s">
        <v>98</v>
      </c>
    </row>
    <row r="7" spans="1:16" ht="13.5" thickBot="1" x14ac:dyDescent="0.35">
      <c r="A7" s="20" t="s">
        <v>1</v>
      </c>
      <c r="B7" s="21" t="s">
        <v>99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ht="28.5" customHeight="1" thickBot="1" x14ac:dyDescent="0.3">
      <c r="A8" s="20" t="s">
        <v>2</v>
      </c>
      <c r="B8" s="21" t="s">
        <v>7</v>
      </c>
      <c r="F8" s="196" t="s">
        <v>94</v>
      </c>
      <c r="G8" s="197"/>
      <c r="H8" s="197"/>
      <c r="I8" s="38"/>
      <c r="J8" s="198" t="s">
        <v>4</v>
      </c>
      <c r="K8" s="199"/>
      <c r="L8" s="199"/>
      <c r="M8" s="130"/>
    </row>
    <row r="9" spans="1:16" ht="13.5" thickBot="1" x14ac:dyDescent="0.3">
      <c r="A9" s="6" t="s">
        <v>5</v>
      </c>
      <c r="B9" s="6" t="s">
        <v>0</v>
      </c>
      <c r="C9" s="6" t="s">
        <v>6</v>
      </c>
      <c r="D9" s="7" t="s">
        <v>83</v>
      </c>
      <c r="E9" s="35"/>
      <c r="F9" s="8" t="s">
        <v>15</v>
      </c>
      <c r="G9" s="9" t="s">
        <v>16</v>
      </c>
      <c r="H9" s="9" t="s">
        <v>17</v>
      </c>
      <c r="I9" s="39" t="s">
        <v>88</v>
      </c>
      <c r="J9" s="10" t="s">
        <v>18</v>
      </c>
      <c r="K9" s="11" t="s">
        <v>19</v>
      </c>
      <c r="L9" s="11" t="s">
        <v>20</v>
      </c>
      <c r="M9" s="11" t="s">
        <v>89</v>
      </c>
    </row>
    <row r="10" spans="1:16" ht="13" x14ac:dyDescent="0.25">
      <c r="A10" s="6" t="s">
        <v>22</v>
      </c>
      <c r="B10" s="12" t="s">
        <v>23</v>
      </c>
      <c r="C10" s="69">
        <f>SUM(C11:C21)</f>
        <v>777791.08584444865</v>
      </c>
      <c r="D10" s="82">
        <f>C10/$C$40</f>
        <v>0.59830102991241163</v>
      </c>
      <c r="F10" s="40"/>
      <c r="G10" s="41"/>
      <c r="H10" s="41"/>
      <c r="I10" s="42"/>
      <c r="J10" s="73">
        <f>SUM(J11:J20)</f>
        <v>156924.93942124926</v>
      </c>
      <c r="K10" s="74">
        <f>SUM(K11:K20)</f>
        <v>530333.08326429909</v>
      </c>
      <c r="L10" s="74">
        <f>SUM(L11:L20)</f>
        <v>7257.4696147632349</v>
      </c>
      <c r="M10" s="110">
        <f>SUM(M11:M21)</f>
        <v>83275.593544137024</v>
      </c>
    </row>
    <row r="11" spans="1:16" x14ac:dyDescent="0.25">
      <c r="A11" s="26" t="s">
        <v>24</v>
      </c>
      <c r="B11" s="24" t="s">
        <v>25</v>
      </c>
      <c r="C11" s="54">
        <v>0</v>
      </c>
      <c r="D11" s="27"/>
      <c r="F11" s="117">
        <v>0</v>
      </c>
      <c r="G11" s="118">
        <v>0</v>
      </c>
      <c r="H11" s="118">
        <v>0</v>
      </c>
      <c r="I11" s="119">
        <v>0</v>
      </c>
      <c r="J11" s="56">
        <f t="shared" ref="J11:J17" si="0">F11*$C11</f>
        <v>0</v>
      </c>
      <c r="K11" s="120">
        <f>G11*$C$11</f>
        <v>0</v>
      </c>
      <c r="L11" s="120">
        <f>H11*$C$11</f>
        <v>0</v>
      </c>
      <c r="M11" s="131">
        <f>I11*$C$11</f>
        <v>0</v>
      </c>
    </row>
    <row r="12" spans="1:16" x14ac:dyDescent="0.25">
      <c r="A12" s="26" t="s">
        <v>26</v>
      </c>
      <c r="B12" s="28" t="s">
        <v>27</v>
      </c>
      <c r="C12" s="54">
        <v>0</v>
      </c>
      <c r="D12" s="27"/>
      <c r="F12" s="117">
        <v>0</v>
      </c>
      <c r="G12" s="118">
        <v>0</v>
      </c>
      <c r="H12" s="118">
        <v>0</v>
      </c>
      <c r="I12" s="119">
        <v>0</v>
      </c>
      <c r="J12" s="56">
        <f t="shared" si="0"/>
        <v>0</v>
      </c>
      <c r="K12" s="120">
        <f t="shared" ref="K12:M17" si="1">G12*$C12</f>
        <v>0</v>
      </c>
      <c r="L12" s="120">
        <f t="shared" si="1"/>
        <v>0</v>
      </c>
      <c r="M12" s="131">
        <f t="shared" si="1"/>
        <v>0</v>
      </c>
    </row>
    <row r="13" spans="1:16" x14ac:dyDescent="0.25">
      <c r="A13" s="26" t="s">
        <v>28</v>
      </c>
      <c r="B13" s="28" t="s">
        <v>29</v>
      </c>
      <c r="C13" s="54">
        <v>0</v>
      </c>
      <c r="D13" s="27"/>
      <c r="F13" s="117">
        <v>0</v>
      </c>
      <c r="G13" s="118">
        <v>0</v>
      </c>
      <c r="H13" s="118">
        <v>0</v>
      </c>
      <c r="I13" s="119">
        <v>0</v>
      </c>
      <c r="J13" s="56">
        <f t="shared" si="0"/>
        <v>0</v>
      </c>
      <c r="K13" s="120">
        <f t="shared" si="1"/>
        <v>0</v>
      </c>
      <c r="L13" s="120">
        <f t="shared" si="1"/>
        <v>0</v>
      </c>
      <c r="M13" s="131">
        <f t="shared" si="1"/>
        <v>0</v>
      </c>
    </row>
    <row r="14" spans="1:16" x14ac:dyDescent="0.25">
      <c r="A14" s="29" t="s">
        <v>30</v>
      </c>
      <c r="B14" s="30" t="s">
        <v>91</v>
      </c>
      <c r="C14" s="54">
        <v>156254.65376023829</v>
      </c>
      <c r="D14" s="27"/>
      <c r="F14" s="117">
        <v>1</v>
      </c>
      <c r="G14" s="118">
        <v>0</v>
      </c>
      <c r="H14" s="118">
        <v>0</v>
      </c>
      <c r="I14" s="119">
        <v>0</v>
      </c>
      <c r="J14" s="56">
        <f t="shared" si="0"/>
        <v>156254.65376023829</v>
      </c>
      <c r="K14" s="120">
        <f t="shared" si="1"/>
        <v>0</v>
      </c>
      <c r="L14" s="120">
        <f t="shared" si="1"/>
        <v>0</v>
      </c>
      <c r="M14" s="131">
        <f t="shared" ref="M14:M19" si="2">I14*$C$11</f>
        <v>0</v>
      </c>
    </row>
    <row r="15" spans="1:16" x14ac:dyDescent="0.25">
      <c r="A15" s="29" t="s">
        <v>31</v>
      </c>
      <c r="B15" s="30" t="s">
        <v>32</v>
      </c>
      <c r="C15" s="54">
        <v>241233.80491437053</v>
      </c>
      <c r="D15" s="27"/>
      <c r="F15" s="117">
        <v>0</v>
      </c>
      <c r="G15" s="118">
        <v>1</v>
      </c>
      <c r="H15" s="118">
        <v>0</v>
      </c>
      <c r="I15" s="119">
        <v>0</v>
      </c>
      <c r="J15" s="56">
        <f t="shared" si="0"/>
        <v>0</v>
      </c>
      <c r="K15" s="120">
        <f t="shared" si="1"/>
        <v>241233.80491437053</v>
      </c>
      <c r="L15" s="120">
        <f t="shared" si="1"/>
        <v>0</v>
      </c>
      <c r="M15" s="131">
        <f t="shared" si="2"/>
        <v>0</v>
      </c>
    </row>
    <row r="16" spans="1:16" x14ac:dyDescent="0.25">
      <c r="A16" s="29" t="s">
        <v>33</v>
      </c>
      <c r="B16" s="30" t="s">
        <v>34</v>
      </c>
      <c r="C16" s="54">
        <v>0</v>
      </c>
      <c r="D16" s="27"/>
      <c r="F16" s="117">
        <v>0</v>
      </c>
      <c r="G16" s="118">
        <v>0</v>
      </c>
      <c r="H16" s="118">
        <v>0</v>
      </c>
      <c r="I16" s="119">
        <v>0</v>
      </c>
      <c r="J16" s="56">
        <f t="shared" si="0"/>
        <v>0</v>
      </c>
      <c r="K16" s="120">
        <f t="shared" si="1"/>
        <v>0</v>
      </c>
      <c r="L16" s="120">
        <f t="shared" si="1"/>
        <v>0</v>
      </c>
      <c r="M16" s="131">
        <f t="shared" si="2"/>
        <v>0</v>
      </c>
    </row>
    <row r="17" spans="1:13" ht="25" x14ac:dyDescent="0.25">
      <c r="A17" s="29" t="s">
        <v>35</v>
      </c>
      <c r="B17" s="30" t="s">
        <v>36</v>
      </c>
      <c r="C17" s="54">
        <v>271368.64950788894</v>
      </c>
      <c r="D17" s="27"/>
      <c r="F17" s="117">
        <v>0</v>
      </c>
      <c r="G17" s="118">
        <v>1</v>
      </c>
      <c r="H17" s="118">
        <v>0</v>
      </c>
      <c r="I17" s="119">
        <v>0</v>
      </c>
      <c r="J17" s="56">
        <f t="shared" si="0"/>
        <v>0</v>
      </c>
      <c r="K17" s="120">
        <f t="shared" si="1"/>
        <v>271368.64950788894</v>
      </c>
      <c r="L17" s="120">
        <f t="shared" si="1"/>
        <v>0</v>
      </c>
      <c r="M17" s="131">
        <f t="shared" si="2"/>
        <v>0</v>
      </c>
    </row>
    <row r="18" spans="1:13" ht="25" x14ac:dyDescent="0.25">
      <c r="A18" s="25" t="s">
        <v>37</v>
      </c>
      <c r="B18" s="24" t="s">
        <v>84</v>
      </c>
      <c r="C18" s="54">
        <v>3044.6016381236041</v>
      </c>
      <c r="D18" s="27"/>
      <c r="F18" s="117">
        <v>0.22015545568190034</v>
      </c>
      <c r="G18" s="118">
        <v>0.74402272857228835</v>
      </c>
      <c r="H18" s="118">
        <v>3.5821815745811218E-2</v>
      </c>
      <c r="I18" s="119">
        <v>0</v>
      </c>
      <c r="J18" s="56">
        <f>C18*F18</f>
        <v>670.28566101096226</v>
      </c>
      <c r="K18" s="120">
        <f>C18*G18</f>
        <v>2265.2528182123829</v>
      </c>
      <c r="L18" s="120">
        <f>C18*H18</f>
        <v>109.06315890025874</v>
      </c>
      <c r="M18" s="131">
        <f t="shared" si="2"/>
        <v>0</v>
      </c>
    </row>
    <row r="19" spans="1:13" x14ac:dyDescent="0.25">
      <c r="A19" s="25" t="s">
        <v>38</v>
      </c>
      <c r="B19" s="24" t="s">
        <v>39</v>
      </c>
      <c r="C19" s="54">
        <v>15465.376023827253</v>
      </c>
      <c r="D19" s="27"/>
      <c r="F19" s="121">
        <v>0</v>
      </c>
      <c r="G19" s="118">
        <v>1</v>
      </c>
      <c r="H19" s="119">
        <v>0</v>
      </c>
      <c r="I19" s="119">
        <v>0</v>
      </c>
      <c r="J19" s="56">
        <f t="shared" ref="J19:M20" si="3">F19*$C19</f>
        <v>0</v>
      </c>
      <c r="K19" s="120">
        <f t="shared" si="3"/>
        <v>15465.376023827253</v>
      </c>
      <c r="L19" s="120">
        <f t="shared" si="3"/>
        <v>0</v>
      </c>
      <c r="M19" s="131">
        <f t="shared" si="2"/>
        <v>0</v>
      </c>
    </row>
    <row r="20" spans="1:13" ht="25" x14ac:dyDescent="0.25">
      <c r="A20" s="25" t="s">
        <v>40</v>
      </c>
      <c r="B20" s="24" t="s">
        <v>97</v>
      </c>
      <c r="C20" s="54">
        <v>25424</v>
      </c>
      <c r="D20" s="27"/>
      <c r="F20" s="121">
        <v>0</v>
      </c>
      <c r="G20" s="118">
        <v>0</v>
      </c>
      <c r="H20" s="119">
        <v>0.28116765480895911</v>
      </c>
      <c r="I20" s="119">
        <v>0.71883234519104078</v>
      </c>
      <c r="J20" s="56">
        <f t="shared" si="3"/>
        <v>0</v>
      </c>
      <c r="K20" s="120">
        <f t="shared" si="3"/>
        <v>0</v>
      </c>
      <c r="L20" s="120">
        <f t="shared" si="3"/>
        <v>7148.4064558629761</v>
      </c>
      <c r="M20" s="131">
        <f t="shared" si="3"/>
        <v>18275.59354413702</v>
      </c>
    </row>
    <row r="21" spans="1:13" x14ac:dyDescent="0.25">
      <c r="A21" s="25" t="s">
        <v>93</v>
      </c>
      <c r="B21" s="24" t="s">
        <v>92</v>
      </c>
      <c r="C21" s="54">
        <v>65000</v>
      </c>
      <c r="D21" s="27"/>
      <c r="F21" s="121">
        <v>0</v>
      </c>
      <c r="G21" s="118">
        <v>0</v>
      </c>
      <c r="H21" s="119">
        <v>0</v>
      </c>
      <c r="I21" s="119">
        <v>1</v>
      </c>
      <c r="J21" s="56">
        <f t="shared" ref="J21" si="4">F21*$C21</f>
        <v>0</v>
      </c>
      <c r="K21" s="120">
        <f t="shared" ref="K21" si="5">G21*$C21</f>
        <v>0</v>
      </c>
      <c r="L21" s="120">
        <f t="shared" ref="L21" si="6">H21*$C21</f>
        <v>0</v>
      </c>
      <c r="M21" s="131">
        <f>I21*$C21</f>
        <v>65000</v>
      </c>
    </row>
    <row r="22" spans="1:13" ht="13" x14ac:dyDescent="0.25">
      <c r="A22" s="13" t="s">
        <v>41</v>
      </c>
      <c r="B22" s="14" t="s">
        <v>42</v>
      </c>
      <c r="C22" s="70">
        <f>SUM(C23:C24)</f>
        <v>3409.3757081912604</v>
      </c>
      <c r="D22" s="127">
        <f>C22/$C$40</f>
        <v>2.6225975518278663E-3</v>
      </c>
      <c r="F22" s="43"/>
      <c r="G22" s="44"/>
      <c r="H22" s="44"/>
      <c r="I22" s="45"/>
      <c r="J22" s="76">
        <f>SUM(J23:J24)</f>
        <v>750.59266262764856</v>
      </c>
      <c r="K22" s="77">
        <f>SUM(K23:K24)</f>
        <v>2536.6530171365398</v>
      </c>
      <c r="L22" s="77">
        <f>SUM(L23:L24)</f>
        <v>122.13002842707199</v>
      </c>
      <c r="M22" s="132">
        <f>SUM(M23:M24)</f>
        <v>0</v>
      </c>
    </row>
    <row r="23" spans="1:13" x14ac:dyDescent="0.25">
      <c r="A23" s="25" t="s">
        <v>43</v>
      </c>
      <c r="B23" s="24" t="s">
        <v>44</v>
      </c>
      <c r="C23" s="54">
        <v>3409.3757081912604</v>
      </c>
      <c r="D23" s="27"/>
      <c r="F23" s="121">
        <v>0.22015545568190031</v>
      </c>
      <c r="G23" s="118">
        <v>0.74402272857228846</v>
      </c>
      <c r="H23" s="119">
        <v>3.5821815745811225E-2</v>
      </c>
      <c r="I23" s="119">
        <v>0</v>
      </c>
      <c r="J23" s="56">
        <f t="shared" ref="J23:M24" si="7">$C23*F23</f>
        <v>750.59266262764856</v>
      </c>
      <c r="K23" s="120">
        <f t="shared" si="7"/>
        <v>2536.6530171365398</v>
      </c>
      <c r="L23" s="120">
        <f t="shared" si="7"/>
        <v>122.13002842707199</v>
      </c>
      <c r="M23" s="131">
        <f t="shared" si="7"/>
        <v>0</v>
      </c>
    </row>
    <row r="24" spans="1:13" x14ac:dyDescent="0.25">
      <c r="A24" s="25" t="s">
        <v>45</v>
      </c>
      <c r="B24" s="24" t="s">
        <v>46</v>
      </c>
      <c r="C24" s="54">
        <v>0</v>
      </c>
      <c r="D24" s="27"/>
      <c r="F24" s="117">
        <v>0</v>
      </c>
      <c r="G24" s="118">
        <v>0</v>
      </c>
      <c r="H24" s="118">
        <v>0</v>
      </c>
      <c r="I24" s="119">
        <v>0</v>
      </c>
      <c r="J24" s="56">
        <f t="shared" si="7"/>
        <v>0</v>
      </c>
      <c r="K24" s="120">
        <f t="shared" si="7"/>
        <v>0</v>
      </c>
      <c r="L24" s="120">
        <f t="shared" si="7"/>
        <v>0</v>
      </c>
      <c r="M24" s="131">
        <f t="shared" si="7"/>
        <v>0</v>
      </c>
    </row>
    <row r="25" spans="1:13" ht="13" x14ac:dyDescent="0.25">
      <c r="A25" s="13" t="s">
        <v>47</v>
      </c>
      <c r="B25" s="14" t="s">
        <v>48</v>
      </c>
      <c r="C25" s="70">
        <f>SUM(C26:C27)</f>
        <v>446815.98224367894</v>
      </c>
      <c r="D25" s="127">
        <f>C25/$C$40</f>
        <v>0.34370471354461196</v>
      </c>
      <c r="F25" s="43"/>
      <c r="G25" s="44"/>
      <c r="H25" s="44"/>
      <c r="I25" s="122"/>
      <c r="J25" s="126">
        <f>SUM(J26:J27)</f>
        <v>55294.493119213264</v>
      </c>
      <c r="K25" s="77">
        <f>SUM(K26:K27)</f>
        <v>373159.32667411346</v>
      </c>
      <c r="L25" s="77">
        <f>SUM(L26:L27)</f>
        <v>18362.162450352149</v>
      </c>
      <c r="M25" s="132">
        <f>SUM(M26:M27)</f>
        <v>0</v>
      </c>
    </row>
    <row r="26" spans="1:13" x14ac:dyDescent="0.25">
      <c r="A26" s="25" t="s">
        <v>49</v>
      </c>
      <c r="B26" s="24" t="s">
        <v>50</v>
      </c>
      <c r="C26" s="54">
        <v>436649.97034112498</v>
      </c>
      <c r="D26" s="27"/>
      <c r="F26" s="117">
        <v>0.12150782947469232</v>
      </c>
      <c r="G26" s="118">
        <v>0.83727380646347438</v>
      </c>
      <c r="H26" s="118">
        <v>4.121836406183315E-2</v>
      </c>
      <c r="I26" s="124">
        <v>0</v>
      </c>
      <c r="J26" s="125">
        <f t="shared" ref="J26:M27" si="8">$C26*F26</f>
        <v>53056.390136338872</v>
      </c>
      <c r="K26" s="120">
        <f t="shared" si="8"/>
        <v>365595.58275967691</v>
      </c>
      <c r="L26" s="120">
        <f t="shared" si="8"/>
        <v>17997.997445109137</v>
      </c>
      <c r="M26" s="131">
        <f t="shared" si="8"/>
        <v>0</v>
      </c>
    </row>
    <row r="27" spans="1:13" x14ac:dyDescent="0.25">
      <c r="A27" s="25" t="s">
        <v>51</v>
      </c>
      <c r="B27" s="24" t="s">
        <v>52</v>
      </c>
      <c r="C27" s="54">
        <v>10166.011902553961</v>
      </c>
      <c r="D27" s="27"/>
      <c r="F27" s="117">
        <v>0.22015545568190031</v>
      </c>
      <c r="G27" s="118">
        <v>0.74402272857228846</v>
      </c>
      <c r="H27" s="118">
        <v>3.5821815745811225E-2</v>
      </c>
      <c r="I27" s="124">
        <v>0</v>
      </c>
      <c r="J27" s="125">
        <f t="shared" si="8"/>
        <v>2238.1029828743895</v>
      </c>
      <c r="K27" s="120">
        <f t="shared" si="8"/>
        <v>7563.743914436559</v>
      </c>
      <c r="L27" s="120">
        <f t="shared" si="8"/>
        <v>364.16500524301182</v>
      </c>
      <c r="M27" s="131">
        <f t="shared" si="8"/>
        <v>0</v>
      </c>
    </row>
    <row r="28" spans="1:13" ht="13" x14ac:dyDescent="0.25">
      <c r="A28" s="13" t="s">
        <v>55</v>
      </c>
      <c r="B28" s="14" t="s">
        <v>56</v>
      </c>
      <c r="C28" s="70">
        <f>SUM(C29:C34)</f>
        <v>66304.97481301357</v>
      </c>
      <c r="D28" s="127">
        <f>C28/$C$40</f>
        <v>5.1003843372507157E-2</v>
      </c>
      <c r="F28" s="43"/>
      <c r="G28" s="44"/>
      <c r="H28" s="44"/>
      <c r="I28" s="122"/>
      <c r="J28" s="126">
        <f>SUM(J29:J34)</f>
        <v>5574.702077896125</v>
      </c>
      <c r="K28" s="77">
        <f>SUM(K29:K34)</f>
        <v>59823.204817796679</v>
      </c>
      <c r="L28" s="77">
        <f>SUM(L29:L34)</f>
        <v>907.06791732076817</v>
      </c>
      <c r="M28" s="132">
        <f>SUM(M29:M34)</f>
        <v>0</v>
      </c>
    </row>
    <row r="29" spans="1:13" x14ac:dyDescent="0.25">
      <c r="A29" s="25" t="s">
        <v>57</v>
      </c>
      <c r="B29" s="24" t="s">
        <v>58</v>
      </c>
      <c r="C29" s="54">
        <v>4914.370811615785</v>
      </c>
      <c r="D29" s="27"/>
      <c r="F29" s="117">
        <v>0.22015545568190031</v>
      </c>
      <c r="G29" s="118">
        <v>0.74402272857228846</v>
      </c>
      <c r="H29" s="118">
        <v>3.5821815745811225E-2</v>
      </c>
      <c r="I29" s="119">
        <v>0</v>
      </c>
      <c r="J29" s="56">
        <f t="shared" ref="J29:M34" si="9">$C29*F29</f>
        <v>1081.9255454211034</v>
      </c>
      <c r="K29" s="120">
        <f t="shared" si="9"/>
        <v>3656.403580474388</v>
      </c>
      <c r="L29" s="120">
        <f t="shared" si="9"/>
        <v>176.04168572029343</v>
      </c>
      <c r="M29" s="131">
        <f t="shared" si="9"/>
        <v>0</v>
      </c>
    </row>
    <row r="30" spans="1:13" x14ac:dyDescent="0.25">
      <c r="A30" s="25" t="s">
        <v>59</v>
      </c>
      <c r="B30" s="24" t="s">
        <v>60</v>
      </c>
      <c r="C30" s="54">
        <v>14118.414228523325</v>
      </c>
      <c r="D30" s="27"/>
      <c r="F30" s="117">
        <v>1.2900110381601253E-2</v>
      </c>
      <c r="G30" s="118">
        <v>0.98500089381673217</v>
      </c>
      <c r="H30" s="118">
        <v>2.0989958016667848E-3</v>
      </c>
      <c r="I30" s="119">
        <v>0</v>
      </c>
      <c r="J30" s="56">
        <f t="shared" si="9"/>
        <v>182.1291019611206</v>
      </c>
      <c r="K30" s="120">
        <f t="shared" si="9"/>
        <v>13906.650634370344</v>
      </c>
      <c r="L30" s="120">
        <f t="shared" si="9"/>
        <v>29.634492191863057</v>
      </c>
      <c r="M30" s="131">
        <f t="shared" si="9"/>
        <v>0</v>
      </c>
    </row>
    <row r="31" spans="1:13" x14ac:dyDescent="0.25">
      <c r="A31" s="25" t="s">
        <v>61</v>
      </c>
      <c r="B31" s="24" t="s">
        <v>62</v>
      </c>
      <c r="C31" s="54">
        <v>18346.286943388237</v>
      </c>
      <c r="D31" s="27"/>
      <c r="F31" s="117">
        <v>0.11701530376670426</v>
      </c>
      <c r="G31" s="118">
        <v>0.86394496524871578</v>
      </c>
      <c r="H31" s="118">
        <v>1.9039730984580016E-2</v>
      </c>
      <c r="I31" s="119">
        <v>0</v>
      </c>
      <c r="J31" s="56">
        <f t="shared" si="9"/>
        <v>2146.7963396716946</v>
      </c>
      <c r="K31" s="120">
        <f t="shared" si="9"/>
        <v>15850.182235748518</v>
      </c>
      <c r="L31" s="120">
        <f t="shared" si="9"/>
        <v>349.30836796802481</v>
      </c>
      <c r="M31" s="131">
        <f t="shared" si="9"/>
        <v>0</v>
      </c>
    </row>
    <row r="32" spans="1:13" x14ac:dyDescent="0.25">
      <c r="A32" s="25" t="s">
        <v>63</v>
      </c>
      <c r="B32" s="24" t="s">
        <v>64</v>
      </c>
      <c r="C32" s="54">
        <v>25966.111317944895</v>
      </c>
      <c r="D32" s="27"/>
      <c r="F32" s="117">
        <v>8.3333659951877095E-2</v>
      </c>
      <c r="G32" s="118">
        <v>0.9031069985229534</v>
      </c>
      <c r="H32" s="118">
        <v>1.3559341525169612E-2</v>
      </c>
      <c r="I32" s="119">
        <v>0</v>
      </c>
      <c r="J32" s="56">
        <f t="shared" si="9"/>
        <v>2163.8510908422072</v>
      </c>
      <c r="K32" s="120">
        <f t="shared" si="9"/>
        <v>23450.176855662103</v>
      </c>
      <c r="L32" s="120">
        <f t="shared" si="9"/>
        <v>352.08337144058686</v>
      </c>
      <c r="M32" s="131">
        <f t="shared" si="9"/>
        <v>0</v>
      </c>
    </row>
    <row r="33" spans="1:13" x14ac:dyDescent="0.25">
      <c r="A33" s="25" t="s">
        <v>65</v>
      </c>
      <c r="B33" s="24" t="s">
        <v>66</v>
      </c>
      <c r="C33" s="54">
        <v>2959.7915115413257</v>
      </c>
      <c r="D33" s="27"/>
      <c r="F33" s="117">
        <v>0</v>
      </c>
      <c r="G33" s="118">
        <v>1</v>
      </c>
      <c r="H33" s="118">
        <v>0</v>
      </c>
      <c r="I33" s="119">
        <v>0</v>
      </c>
      <c r="J33" s="56">
        <f t="shared" si="9"/>
        <v>0</v>
      </c>
      <c r="K33" s="120">
        <f t="shared" si="9"/>
        <v>2959.7915115413257</v>
      </c>
      <c r="L33" s="120">
        <f t="shared" si="9"/>
        <v>0</v>
      </c>
      <c r="M33" s="131">
        <f t="shared" si="9"/>
        <v>0</v>
      </c>
    </row>
    <row r="34" spans="1:13" x14ac:dyDescent="0.25">
      <c r="A34" s="25" t="s">
        <v>67</v>
      </c>
      <c r="B34" s="24" t="s">
        <v>68</v>
      </c>
      <c r="C34" s="54">
        <v>0</v>
      </c>
      <c r="D34" s="27"/>
      <c r="F34" s="117">
        <v>0</v>
      </c>
      <c r="G34" s="118">
        <v>0</v>
      </c>
      <c r="H34" s="118">
        <v>0</v>
      </c>
      <c r="I34" s="119">
        <v>0</v>
      </c>
      <c r="J34" s="56">
        <f t="shared" si="9"/>
        <v>0</v>
      </c>
      <c r="K34" s="120">
        <f t="shared" si="9"/>
        <v>0</v>
      </c>
      <c r="L34" s="120">
        <f t="shared" si="9"/>
        <v>0</v>
      </c>
      <c r="M34" s="131">
        <f t="shared" si="9"/>
        <v>0</v>
      </c>
    </row>
    <row r="35" spans="1:13" ht="13" x14ac:dyDescent="0.25">
      <c r="A35" s="13" t="s">
        <v>69</v>
      </c>
      <c r="B35" s="14" t="s">
        <v>70</v>
      </c>
      <c r="C35" s="70">
        <f>SUM(C36:C39)</f>
        <v>5678.1584569370916</v>
      </c>
      <c r="D35" s="127">
        <f>C35/$C$40</f>
        <v>4.3678156186412647E-3</v>
      </c>
      <c r="F35" s="43"/>
      <c r="G35" s="44"/>
      <c r="H35" s="44"/>
      <c r="I35" s="45"/>
      <c r="J35" s="76">
        <f>SUM(J36:J39)</f>
        <v>1635.2495058365857</v>
      </c>
      <c r="K35" s="77">
        <f>SUM(K36:K39)</f>
        <v>3928.2791407139089</v>
      </c>
      <c r="L35" s="77">
        <f>SUM(L36:L39)</f>
        <v>114.62981038659592</v>
      </c>
      <c r="M35" s="132">
        <f>SUM(M36:M39)</f>
        <v>0</v>
      </c>
    </row>
    <row r="36" spans="1:13" x14ac:dyDescent="0.25">
      <c r="A36" s="25" t="s">
        <v>71</v>
      </c>
      <c r="B36" s="24" t="s">
        <v>72</v>
      </c>
      <c r="C36" s="54">
        <v>2078.1584569370912</v>
      </c>
      <c r="D36" s="27"/>
      <c r="F36" s="117">
        <v>0.46906102637985364</v>
      </c>
      <c r="G36" s="118">
        <v>0.52749151602842748</v>
      </c>
      <c r="H36" s="118">
        <v>3.4474575917187245E-3</v>
      </c>
      <c r="I36" s="119">
        <v>0</v>
      </c>
      <c r="J36" s="56">
        <f t="shared" ref="J36:M39" si="10">$C36*F36</f>
        <v>974.78313879088489</v>
      </c>
      <c r="K36" s="120">
        <f t="shared" si="10"/>
        <v>1096.2109549970437</v>
      </c>
      <c r="L36" s="120">
        <f t="shared" si="10"/>
        <v>7.164363149162245</v>
      </c>
      <c r="M36" s="131">
        <f t="shared" si="10"/>
        <v>0</v>
      </c>
    </row>
    <row r="37" spans="1:13" x14ac:dyDescent="0.25">
      <c r="A37" s="25" t="s">
        <v>73</v>
      </c>
      <c r="B37" s="24" t="s">
        <v>74</v>
      </c>
      <c r="C37" s="54">
        <v>3000</v>
      </c>
      <c r="D37" s="27"/>
      <c r="F37" s="117">
        <v>0.22015545568190031</v>
      </c>
      <c r="G37" s="118">
        <v>0.74402272857228835</v>
      </c>
      <c r="H37" s="118">
        <v>3.5821815745811225E-2</v>
      </c>
      <c r="I37" s="119">
        <v>0</v>
      </c>
      <c r="J37" s="56">
        <f t="shared" si="10"/>
        <v>660.46636704570096</v>
      </c>
      <c r="K37" s="120">
        <f t="shared" si="10"/>
        <v>2232.0681857168652</v>
      </c>
      <c r="L37" s="120">
        <f t="shared" si="10"/>
        <v>107.46544723743368</v>
      </c>
      <c r="M37" s="131">
        <f t="shared" si="10"/>
        <v>0</v>
      </c>
    </row>
    <row r="38" spans="1:13" x14ac:dyDescent="0.25">
      <c r="A38" s="25" t="s">
        <v>75</v>
      </c>
      <c r="B38" s="24" t="s">
        <v>76</v>
      </c>
      <c r="C38" s="54">
        <v>0</v>
      </c>
      <c r="D38" s="27"/>
      <c r="F38" s="117">
        <v>0</v>
      </c>
      <c r="G38" s="118">
        <v>0</v>
      </c>
      <c r="H38" s="118">
        <v>0</v>
      </c>
      <c r="I38" s="119">
        <v>0</v>
      </c>
      <c r="J38" s="56">
        <f t="shared" si="10"/>
        <v>0</v>
      </c>
      <c r="K38" s="120">
        <f t="shared" si="10"/>
        <v>0</v>
      </c>
      <c r="L38" s="120">
        <f t="shared" si="10"/>
        <v>0</v>
      </c>
      <c r="M38" s="131">
        <f t="shared" si="10"/>
        <v>0</v>
      </c>
    </row>
    <row r="39" spans="1:13" x14ac:dyDescent="0.25">
      <c r="A39" s="25" t="s">
        <v>77</v>
      </c>
      <c r="B39" s="24" t="s">
        <v>78</v>
      </c>
      <c r="C39" s="54">
        <v>600</v>
      </c>
      <c r="D39" s="27"/>
      <c r="F39" s="117">
        <v>0</v>
      </c>
      <c r="G39" s="118">
        <v>1</v>
      </c>
      <c r="H39" s="118">
        <v>0</v>
      </c>
      <c r="I39" s="119">
        <v>0</v>
      </c>
      <c r="J39" s="56">
        <f t="shared" si="10"/>
        <v>0</v>
      </c>
      <c r="K39" s="120">
        <f t="shared" si="10"/>
        <v>600</v>
      </c>
      <c r="L39" s="120">
        <f t="shared" si="10"/>
        <v>0</v>
      </c>
      <c r="M39" s="131">
        <f t="shared" si="10"/>
        <v>0</v>
      </c>
    </row>
    <row r="40" spans="1:13" ht="13" x14ac:dyDescent="0.25">
      <c r="A40" s="33"/>
      <c r="B40" s="33" t="s">
        <v>79</v>
      </c>
      <c r="C40" s="71">
        <f>C10+C22+C25+C28+C35</f>
        <v>1299999.5770662697</v>
      </c>
      <c r="D40" s="31"/>
      <c r="F40" s="46"/>
      <c r="G40" s="47"/>
      <c r="H40" s="47"/>
      <c r="I40" s="48"/>
      <c r="J40" s="78">
        <f>J10+J22+J25+J28+J35</f>
        <v>220179.97678682287</v>
      </c>
      <c r="K40" s="79">
        <f>K10+K22+K25+K28+K35</f>
        <v>969780.54691405955</v>
      </c>
      <c r="L40" s="79">
        <f>L10+L22+L25+L28+L35</f>
        <v>26763.45982124982</v>
      </c>
      <c r="M40" s="133">
        <f>M10+M22+M25+M28+M35</f>
        <v>83275.593544137024</v>
      </c>
    </row>
    <row r="41" spans="1:13" ht="13" x14ac:dyDescent="0.25">
      <c r="A41" s="13"/>
      <c r="B41" s="14"/>
      <c r="C41" s="59">
        <v>0</v>
      </c>
      <c r="D41" s="15"/>
      <c r="F41" s="43"/>
      <c r="G41" s="44"/>
      <c r="H41" s="44"/>
      <c r="I41" s="122"/>
      <c r="J41" s="123">
        <v>0</v>
      </c>
      <c r="K41" s="63">
        <v>0</v>
      </c>
      <c r="L41" s="63">
        <v>0</v>
      </c>
      <c r="M41" s="132"/>
    </row>
    <row r="42" spans="1:13" ht="13.5" thickBot="1" x14ac:dyDescent="0.3">
      <c r="A42" s="34"/>
      <c r="B42" s="34" t="s">
        <v>82</v>
      </c>
      <c r="C42" s="72"/>
      <c r="D42" s="32"/>
      <c r="E42" s="36"/>
      <c r="F42" s="49"/>
      <c r="G42" s="50"/>
      <c r="H42" s="50"/>
      <c r="I42" s="51"/>
      <c r="J42" s="80"/>
      <c r="K42" s="81"/>
      <c r="L42" s="81"/>
      <c r="M42" s="134"/>
    </row>
    <row r="43" spans="1:13" x14ac:dyDescent="0.25">
      <c r="J43" s="67"/>
      <c r="K43" s="67"/>
      <c r="L43" s="67"/>
      <c r="M43" s="67"/>
    </row>
    <row r="44" spans="1:13" x14ac:dyDescent="0.25">
      <c r="C44" s="67"/>
    </row>
  </sheetData>
  <mergeCells count="2">
    <mergeCell ref="F8:H8"/>
    <mergeCell ref="J8:L8"/>
  </mergeCells>
  <pageMargins left="0.7" right="0.7" top="0.75" bottom="0.75" header="0.3" footer="0.3"/>
  <pageSetup paperSize="9" orientation="portrait" r:id="rId1"/>
  <headerFooter>
    <oddHeader>&amp;C&amp;"Calibri"&amp;10&amp;K000000 USAGE INTERNE - INTERN GEBRUIK&amp;1#_x000D_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BE69-98C9-4D4F-9307-B1CDA5AF5910}">
  <dimension ref="A1:N42"/>
  <sheetViews>
    <sheetView topLeftCell="A5" zoomScale="96" zoomScaleNormal="96" workbookViewId="0">
      <selection activeCell="B53" sqref="B52:B53"/>
    </sheetView>
  </sheetViews>
  <sheetFormatPr defaultColWidth="9.1796875" defaultRowHeight="12.5" x14ac:dyDescent="0.25"/>
  <cols>
    <col min="1" max="1" width="13" style="3" customWidth="1"/>
    <col min="2" max="2" width="55.81640625" style="3" customWidth="1"/>
    <col min="3" max="3" width="14.54296875" style="3" customWidth="1"/>
    <col min="4" max="4" width="12.81640625" style="3" customWidth="1"/>
    <col min="5" max="5" width="1.81640625" style="3" customWidth="1"/>
    <col min="6" max="9" width="8.1796875" style="4" customWidth="1"/>
    <col min="10" max="11" width="13.1796875" style="3" bestFit="1" customWidth="1"/>
    <col min="12" max="12" width="12.81640625" style="3" bestFit="1" customWidth="1"/>
    <col min="13" max="13" width="14.453125" style="3" customWidth="1"/>
    <col min="14" max="255" width="9.1796875" style="3"/>
    <col min="256" max="256" width="13" style="3" customWidth="1"/>
    <col min="257" max="257" width="55.81640625" style="3" customWidth="1"/>
    <col min="258" max="260" width="14.54296875" style="3" customWidth="1"/>
    <col min="261" max="261" width="12.81640625" style="3" customWidth="1"/>
    <col min="262" max="262" width="1.81640625" style="3" customWidth="1"/>
    <col min="263" max="265" width="8.1796875" style="3" customWidth="1"/>
    <col min="266" max="266" width="2.54296875" style="3" customWidth="1"/>
    <col min="267" max="269" width="12.1796875" style="3" customWidth="1"/>
    <col min="270" max="511" width="9.1796875" style="3"/>
    <col min="512" max="512" width="13" style="3" customWidth="1"/>
    <col min="513" max="513" width="55.81640625" style="3" customWidth="1"/>
    <col min="514" max="516" width="14.54296875" style="3" customWidth="1"/>
    <col min="517" max="517" width="12.81640625" style="3" customWidth="1"/>
    <col min="518" max="518" width="1.81640625" style="3" customWidth="1"/>
    <col min="519" max="521" width="8.1796875" style="3" customWidth="1"/>
    <col min="522" max="522" width="2.54296875" style="3" customWidth="1"/>
    <col min="523" max="525" width="12.1796875" style="3" customWidth="1"/>
    <col min="526" max="767" width="9.1796875" style="3"/>
    <col min="768" max="768" width="13" style="3" customWidth="1"/>
    <col min="769" max="769" width="55.81640625" style="3" customWidth="1"/>
    <col min="770" max="772" width="14.54296875" style="3" customWidth="1"/>
    <col min="773" max="773" width="12.81640625" style="3" customWidth="1"/>
    <col min="774" max="774" width="1.81640625" style="3" customWidth="1"/>
    <col min="775" max="777" width="8.1796875" style="3" customWidth="1"/>
    <col min="778" max="778" width="2.54296875" style="3" customWidth="1"/>
    <col min="779" max="781" width="12.1796875" style="3" customWidth="1"/>
    <col min="782" max="1023" width="9.1796875" style="3"/>
    <col min="1024" max="1024" width="13" style="3" customWidth="1"/>
    <col min="1025" max="1025" width="55.81640625" style="3" customWidth="1"/>
    <col min="1026" max="1028" width="14.54296875" style="3" customWidth="1"/>
    <col min="1029" max="1029" width="12.81640625" style="3" customWidth="1"/>
    <col min="1030" max="1030" width="1.81640625" style="3" customWidth="1"/>
    <col min="1031" max="1033" width="8.1796875" style="3" customWidth="1"/>
    <col min="1034" max="1034" width="2.54296875" style="3" customWidth="1"/>
    <col min="1035" max="1037" width="12.1796875" style="3" customWidth="1"/>
    <col min="1038" max="1279" width="9.1796875" style="3"/>
    <col min="1280" max="1280" width="13" style="3" customWidth="1"/>
    <col min="1281" max="1281" width="55.81640625" style="3" customWidth="1"/>
    <col min="1282" max="1284" width="14.54296875" style="3" customWidth="1"/>
    <col min="1285" max="1285" width="12.81640625" style="3" customWidth="1"/>
    <col min="1286" max="1286" width="1.81640625" style="3" customWidth="1"/>
    <col min="1287" max="1289" width="8.1796875" style="3" customWidth="1"/>
    <col min="1290" max="1290" width="2.54296875" style="3" customWidth="1"/>
    <col min="1291" max="1293" width="12.1796875" style="3" customWidth="1"/>
    <col min="1294" max="1535" width="9.1796875" style="3"/>
    <col min="1536" max="1536" width="13" style="3" customWidth="1"/>
    <col min="1537" max="1537" width="55.81640625" style="3" customWidth="1"/>
    <col min="1538" max="1540" width="14.54296875" style="3" customWidth="1"/>
    <col min="1541" max="1541" width="12.81640625" style="3" customWidth="1"/>
    <col min="1542" max="1542" width="1.81640625" style="3" customWidth="1"/>
    <col min="1543" max="1545" width="8.1796875" style="3" customWidth="1"/>
    <col min="1546" max="1546" width="2.54296875" style="3" customWidth="1"/>
    <col min="1547" max="1549" width="12.1796875" style="3" customWidth="1"/>
    <col min="1550" max="1791" width="9.1796875" style="3"/>
    <col min="1792" max="1792" width="13" style="3" customWidth="1"/>
    <col min="1793" max="1793" width="55.81640625" style="3" customWidth="1"/>
    <col min="1794" max="1796" width="14.54296875" style="3" customWidth="1"/>
    <col min="1797" max="1797" width="12.81640625" style="3" customWidth="1"/>
    <col min="1798" max="1798" width="1.81640625" style="3" customWidth="1"/>
    <col min="1799" max="1801" width="8.1796875" style="3" customWidth="1"/>
    <col min="1802" max="1802" width="2.54296875" style="3" customWidth="1"/>
    <col min="1803" max="1805" width="12.1796875" style="3" customWidth="1"/>
    <col min="1806" max="2047" width="9.1796875" style="3"/>
    <col min="2048" max="2048" width="13" style="3" customWidth="1"/>
    <col min="2049" max="2049" width="55.81640625" style="3" customWidth="1"/>
    <col min="2050" max="2052" width="14.54296875" style="3" customWidth="1"/>
    <col min="2053" max="2053" width="12.81640625" style="3" customWidth="1"/>
    <col min="2054" max="2054" width="1.81640625" style="3" customWidth="1"/>
    <col min="2055" max="2057" width="8.1796875" style="3" customWidth="1"/>
    <col min="2058" max="2058" width="2.54296875" style="3" customWidth="1"/>
    <col min="2059" max="2061" width="12.1796875" style="3" customWidth="1"/>
    <col min="2062" max="2303" width="9.1796875" style="3"/>
    <col min="2304" max="2304" width="13" style="3" customWidth="1"/>
    <col min="2305" max="2305" width="55.81640625" style="3" customWidth="1"/>
    <col min="2306" max="2308" width="14.54296875" style="3" customWidth="1"/>
    <col min="2309" max="2309" width="12.81640625" style="3" customWidth="1"/>
    <col min="2310" max="2310" width="1.81640625" style="3" customWidth="1"/>
    <col min="2311" max="2313" width="8.1796875" style="3" customWidth="1"/>
    <col min="2314" max="2314" width="2.54296875" style="3" customWidth="1"/>
    <col min="2315" max="2317" width="12.1796875" style="3" customWidth="1"/>
    <col min="2318" max="2559" width="9.1796875" style="3"/>
    <col min="2560" max="2560" width="13" style="3" customWidth="1"/>
    <col min="2561" max="2561" width="55.81640625" style="3" customWidth="1"/>
    <col min="2562" max="2564" width="14.54296875" style="3" customWidth="1"/>
    <col min="2565" max="2565" width="12.81640625" style="3" customWidth="1"/>
    <col min="2566" max="2566" width="1.81640625" style="3" customWidth="1"/>
    <col min="2567" max="2569" width="8.1796875" style="3" customWidth="1"/>
    <col min="2570" max="2570" width="2.54296875" style="3" customWidth="1"/>
    <col min="2571" max="2573" width="12.1796875" style="3" customWidth="1"/>
    <col min="2574" max="2815" width="9.1796875" style="3"/>
    <col min="2816" max="2816" width="13" style="3" customWidth="1"/>
    <col min="2817" max="2817" width="55.81640625" style="3" customWidth="1"/>
    <col min="2818" max="2820" width="14.54296875" style="3" customWidth="1"/>
    <col min="2821" max="2821" width="12.81640625" style="3" customWidth="1"/>
    <col min="2822" max="2822" width="1.81640625" style="3" customWidth="1"/>
    <col min="2823" max="2825" width="8.1796875" style="3" customWidth="1"/>
    <col min="2826" max="2826" width="2.54296875" style="3" customWidth="1"/>
    <col min="2827" max="2829" width="12.1796875" style="3" customWidth="1"/>
    <col min="2830" max="3071" width="9.1796875" style="3"/>
    <col min="3072" max="3072" width="13" style="3" customWidth="1"/>
    <col min="3073" max="3073" width="55.81640625" style="3" customWidth="1"/>
    <col min="3074" max="3076" width="14.54296875" style="3" customWidth="1"/>
    <col min="3077" max="3077" width="12.81640625" style="3" customWidth="1"/>
    <col min="3078" max="3078" width="1.81640625" style="3" customWidth="1"/>
    <col min="3079" max="3081" width="8.1796875" style="3" customWidth="1"/>
    <col min="3082" max="3082" width="2.54296875" style="3" customWidth="1"/>
    <col min="3083" max="3085" width="12.1796875" style="3" customWidth="1"/>
    <col min="3086" max="3327" width="9.1796875" style="3"/>
    <col min="3328" max="3328" width="13" style="3" customWidth="1"/>
    <col min="3329" max="3329" width="55.81640625" style="3" customWidth="1"/>
    <col min="3330" max="3332" width="14.54296875" style="3" customWidth="1"/>
    <col min="3333" max="3333" width="12.81640625" style="3" customWidth="1"/>
    <col min="3334" max="3334" width="1.81640625" style="3" customWidth="1"/>
    <col min="3335" max="3337" width="8.1796875" style="3" customWidth="1"/>
    <col min="3338" max="3338" width="2.54296875" style="3" customWidth="1"/>
    <col min="3339" max="3341" width="12.1796875" style="3" customWidth="1"/>
    <col min="3342" max="3583" width="9.1796875" style="3"/>
    <col min="3584" max="3584" width="13" style="3" customWidth="1"/>
    <col min="3585" max="3585" width="55.81640625" style="3" customWidth="1"/>
    <col min="3586" max="3588" width="14.54296875" style="3" customWidth="1"/>
    <col min="3589" max="3589" width="12.81640625" style="3" customWidth="1"/>
    <col min="3590" max="3590" width="1.81640625" style="3" customWidth="1"/>
    <col min="3591" max="3593" width="8.1796875" style="3" customWidth="1"/>
    <col min="3594" max="3594" width="2.54296875" style="3" customWidth="1"/>
    <col min="3595" max="3597" width="12.1796875" style="3" customWidth="1"/>
    <col min="3598" max="3839" width="9.1796875" style="3"/>
    <col min="3840" max="3840" width="13" style="3" customWidth="1"/>
    <col min="3841" max="3841" width="55.81640625" style="3" customWidth="1"/>
    <col min="3842" max="3844" width="14.54296875" style="3" customWidth="1"/>
    <col min="3845" max="3845" width="12.81640625" style="3" customWidth="1"/>
    <col min="3846" max="3846" width="1.81640625" style="3" customWidth="1"/>
    <col min="3847" max="3849" width="8.1796875" style="3" customWidth="1"/>
    <col min="3850" max="3850" width="2.54296875" style="3" customWidth="1"/>
    <col min="3851" max="3853" width="12.1796875" style="3" customWidth="1"/>
    <col min="3854" max="4095" width="9.1796875" style="3"/>
    <col min="4096" max="4096" width="13" style="3" customWidth="1"/>
    <col min="4097" max="4097" width="55.81640625" style="3" customWidth="1"/>
    <col min="4098" max="4100" width="14.54296875" style="3" customWidth="1"/>
    <col min="4101" max="4101" width="12.81640625" style="3" customWidth="1"/>
    <col min="4102" max="4102" width="1.81640625" style="3" customWidth="1"/>
    <col min="4103" max="4105" width="8.1796875" style="3" customWidth="1"/>
    <col min="4106" max="4106" width="2.54296875" style="3" customWidth="1"/>
    <col min="4107" max="4109" width="12.1796875" style="3" customWidth="1"/>
    <col min="4110" max="4351" width="9.1796875" style="3"/>
    <col min="4352" max="4352" width="13" style="3" customWidth="1"/>
    <col min="4353" max="4353" width="55.81640625" style="3" customWidth="1"/>
    <col min="4354" max="4356" width="14.54296875" style="3" customWidth="1"/>
    <col min="4357" max="4357" width="12.81640625" style="3" customWidth="1"/>
    <col min="4358" max="4358" width="1.81640625" style="3" customWidth="1"/>
    <col min="4359" max="4361" width="8.1796875" style="3" customWidth="1"/>
    <col min="4362" max="4362" width="2.54296875" style="3" customWidth="1"/>
    <col min="4363" max="4365" width="12.1796875" style="3" customWidth="1"/>
    <col min="4366" max="4607" width="9.1796875" style="3"/>
    <col min="4608" max="4608" width="13" style="3" customWidth="1"/>
    <col min="4609" max="4609" width="55.81640625" style="3" customWidth="1"/>
    <col min="4610" max="4612" width="14.54296875" style="3" customWidth="1"/>
    <col min="4613" max="4613" width="12.81640625" style="3" customWidth="1"/>
    <col min="4614" max="4614" width="1.81640625" style="3" customWidth="1"/>
    <col min="4615" max="4617" width="8.1796875" style="3" customWidth="1"/>
    <col min="4618" max="4618" width="2.54296875" style="3" customWidth="1"/>
    <col min="4619" max="4621" width="12.1796875" style="3" customWidth="1"/>
    <col min="4622" max="4863" width="9.1796875" style="3"/>
    <col min="4864" max="4864" width="13" style="3" customWidth="1"/>
    <col min="4865" max="4865" width="55.81640625" style="3" customWidth="1"/>
    <col min="4866" max="4868" width="14.54296875" style="3" customWidth="1"/>
    <col min="4869" max="4869" width="12.81640625" style="3" customWidth="1"/>
    <col min="4870" max="4870" width="1.81640625" style="3" customWidth="1"/>
    <col min="4871" max="4873" width="8.1796875" style="3" customWidth="1"/>
    <col min="4874" max="4874" width="2.54296875" style="3" customWidth="1"/>
    <col min="4875" max="4877" width="12.1796875" style="3" customWidth="1"/>
    <col min="4878" max="5119" width="9.1796875" style="3"/>
    <col min="5120" max="5120" width="13" style="3" customWidth="1"/>
    <col min="5121" max="5121" width="55.81640625" style="3" customWidth="1"/>
    <col min="5122" max="5124" width="14.54296875" style="3" customWidth="1"/>
    <col min="5125" max="5125" width="12.81640625" style="3" customWidth="1"/>
    <col min="5126" max="5126" width="1.81640625" style="3" customWidth="1"/>
    <col min="5127" max="5129" width="8.1796875" style="3" customWidth="1"/>
    <col min="5130" max="5130" width="2.54296875" style="3" customWidth="1"/>
    <col min="5131" max="5133" width="12.1796875" style="3" customWidth="1"/>
    <col min="5134" max="5375" width="9.1796875" style="3"/>
    <col min="5376" max="5376" width="13" style="3" customWidth="1"/>
    <col min="5377" max="5377" width="55.81640625" style="3" customWidth="1"/>
    <col min="5378" max="5380" width="14.54296875" style="3" customWidth="1"/>
    <col min="5381" max="5381" width="12.81640625" style="3" customWidth="1"/>
    <col min="5382" max="5382" width="1.81640625" style="3" customWidth="1"/>
    <col min="5383" max="5385" width="8.1796875" style="3" customWidth="1"/>
    <col min="5386" max="5386" width="2.54296875" style="3" customWidth="1"/>
    <col min="5387" max="5389" width="12.1796875" style="3" customWidth="1"/>
    <col min="5390" max="5631" width="9.1796875" style="3"/>
    <col min="5632" max="5632" width="13" style="3" customWidth="1"/>
    <col min="5633" max="5633" width="55.81640625" style="3" customWidth="1"/>
    <col min="5634" max="5636" width="14.54296875" style="3" customWidth="1"/>
    <col min="5637" max="5637" width="12.81640625" style="3" customWidth="1"/>
    <col min="5638" max="5638" width="1.81640625" style="3" customWidth="1"/>
    <col min="5639" max="5641" width="8.1796875" style="3" customWidth="1"/>
    <col min="5642" max="5642" width="2.54296875" style="3" customWidth="1"/>
    <col min="5643" max="5645" width="12.1796875" style="3" customWidth="1"/>
    <col min="5646" max="5887" width="9.1796875" style="3"/>
    <col min="5888" max="5888" width="13" style="3" customWidth="1"/>
    <col min="5889" max="5889" width="55.81640625" style="3" customWidth="1"/>
    <col min="5890" max="5892" width="14.54296875" style="3" customWidth="1"/>
    <col min="5893" max="5893" width="12.81640625" style="3" customWidth="1"/>
    <col min="5894" max="5894" width="1.81640625" style="3" customWidth="1"/>
    <col min="5895" max="5897" width="8.1796875" style="3" customWidth="1"/>
    <col min="5898" max="5898" width="2.54296875" style="3" customWidth="1"/>
    <col min="5899" max="5901" width="12.1796875" style="3" customWidth="1"/>
    <col min="5902" max="6143" width="9.1796875" style="3"/>
    <col min="6144" max="6144" width="13" style="3" customWidth="1"/>
    <col min="6145" max="6145" width="55.81640625" style="3" customWidth="1"/>
    <col min="6146" max="6148" width="14.54296875" style="3" customWidth="1"/>
    <col min="6149" max="6149" width="12.81640625" style="3" customWidth="1"/>
    <col min="6150" max="6150" width="1.81640625" style="3" customWidth="1"/>
    <col min="6151" max="6153" width="8.1796875" style="3" customWidth="1"/>
    <col min="6154" max="6154" width="2.54296875" style="3" customWidth="1"/>
    <col min="6155" max="6157" width="12.1796875" style="3" customWidth="1"/>
    <col min="6158" max="6399" width="9.1796875" style="3"/>
    <col min="6400" max="6400" width="13" style="3" customWidth="1"/>
    <col min="6401" max="6401" width="55.81640625" style="3" customWidth="1"/>
    <col min="6402" max="6404" width="14.54296875" style="3" customWidth="1"/>
    <col min="6405" max="6405" width="12.81640625" style="3" customWidth="1"/>
    <col min="6406" max="6406" width="1.81640625" style="3" customWidth="1"/>
    <col min="6407" max="6409" width="8.1796875" style="3" customWidth="1"/>
    <col min="6410" max="6410" width="2.54296875" style="3" customWidth="1"/>
    <col min="6411" max="6413" width="12.1796875" style="3" customWidth="1"/>
    <col min="6414" max="6655" width="9.1796875" style="3"/>
    <col min="6656" max="6656" width="13" style="3" customWidth="1"/>
    <col min="6657" max="6657" width="55.81640625" style="3" customWidth="1"/>
    <col min="6658" max="6660" width="14.54296875" style="3" customWidth="1"/>
    <col min="6661" max="6661" width="12.81640625" style="3" customWidth="1"/>
    <col min="6662" max="6662" width="1.81640625" style="3" customWidth="1"/>
    <col min="6663" max="6665" width="8.1796875" style="3" customWidth="1"/>
    <col min="6666" max="6666" width="2.54296875" style="3" customWidth="1"/>
    <col min="6667" max="6669" width="12.1796875" style="3" customWidth="1"/>
    <col min="6670" max="6911" width="9.1796875" style="3"/>
    <col min="6912" max="6912" width="13" style="3" customWidth="1"/>
    <col min="6913" max="6913" width="55.81640625" style="3" customWidth="1"/>
    <col min="6914" max="6916" width="14.54296875" style="3" customWidth="1"/>
    <col min="6917" max="6917" width="12.81640625" style="3" customWidth="1"/>
    <col min="6918" max="6918" width="1.81640625" style="3" customWidth="1"/>
    <col min="6919" max="6921" width="8.1796875" style="3" customWidth="1"/>
    <col min="6922" max="6922" width="2.54296875" style="3" customWidth="1"/>
    <col min="6923" max="6925" width="12.1796875" style="3" customWidth="1"/>
    <col min="6926" max="7167" width="9.1796875" style="3"/>
    <col min="7168" max="7168" width="13" style="3" customWidth="1"/>
    <col min="7169" max="7169" width="55.81640625" style="3" customWidth="1"/>
    <col min="7170" max="7172" width="14.54296875" style="3" customWidth="1"/>
    <col min="7173" max="7173" width="12.81640625" style="3" customWidth="1"/>
    <col min="7174" max="7174" width="1.81640625" style="3" customWidth="1"/>
    <col min="7175" max="7177" width="8.1796875" style="3" customWidth="1"/>
    <col min="7178" max="7178" width="2.54296875" style="3" customWidth="1"/>
    <col min="7179" max="7181" width="12.1796875" style="3" customWidth="1"/>
    <col min="7182" max="7423" width="9.1796875" style="3"/>
    <col min="7424" max="7424" width="13" style="3" customWidth="1"/>
    <col min="7425" max="7425" width="55.81640625" style="3" customWidth="1"/>
    <col min="7426" max="7428" width="14.54296875" style="3" customWidth="1"/>
    <col min="7429" max="7429" width="12.81640625" style="3" customWidth="1"/>
    <col min="7430" max="7430" width="1.81640625" style="3" customWidth="1"/>
    <col min="7431" max="7433" width="8.1796875" style="3" customWidth="1"/>
    <col min="7434" max="7434" width="2.54296875" style="3" customWidth="1"/>
    <col min="7435" max="7437" width="12.1796875" style="3" customWidth="1"/>
    <col min="7438" max="7679" width="9.1796875" style="3"/>
    <col min="7680" max="7680" width="13" style="3" customWidth="1"/>
    <col min="7681" max="7681" width="55.81640625" style="3" customWidth="1"/>
    <col min="7682" max="7684" width="14.54296875" style="3" customWidth="1"/>
    <col min="7685" max="7685" width="12.81640625" style="3" customWidth="1"/>
    <col min="7686" max="7686" width="1.81640625" style="3" customWidth="1"/>
    <col min="7687" max="7689" width="8.1796875" style="3" customWidth="1"/>
    <col min="7690" max="7690" width="2.54296875" style="3" customWidth="1"/>
    <col min="7691" max="7693" width="12.1796875" style="3" customWidth="1"/>
    <col min="7694" max="7935" width="9.1796875" style="3"/>
    <col min="7936" max="7936" width="13" style="3" customWidth="1"/>
    <col min="7937" max="7937" width="55.81640625" style="3" customWidth="1"/>
    <col min="7938" max="7940" width="14.54296875" style="3" customWidth="1"/>
    <col min="7941" max="7941" width="12.81640625" style="3" customWidth="1"/>
    <col min="7942" max="7942" width="1.81640625" style="3" customWidth="1"/>
    <col min="7943" max="7945" width="8.1796875" style="3" customWidth="1"/>
    <col min="7946" max="7946" width="2.54296875" style="3" customWidth="1"/>
    <col min="7947" max="7949" width="12.1796875" style="3" customWidth="1"/>
    <col min="7950" max="8191" width="9.1796875" style="3"/>
    <col min="8192" max="8192" width="13" style="3" customWidth="1"/>
    <col min="8193" max="8193" width="55.81640625" style="3" customWidth="1"/>
    <col min="8194" max="8196" width="14.54296875" style="3" customWidth="1"/>
    <col min="8197" max="8197" width="12.81640625" style="3" customWidth="1"/>
    <col min="8198" max="8198" width="1.81640625" style="3" customWidth="1"/>
    <col min="8199" max="8201" width="8.1796875" style="3" customWidth="1"/>
    <col min="8202" max="8202" width="2.54296875" style="3" customWidth="1"/>
    <col min="8203" max="8205" width="12.1796875" style="3" customWidth="1"/>
    <col min="8206" max="8447" width="9.1796875" style="3"/>
    <col min="8448" max="8448" width="13" style="3" customWidth="1"/>
    <col min="8449" max="8449" width="55.81640625" style="3" customWidth="1"/>
    <col min="8450" max="8452" width="14.54296875" style="3" customWidth="1"/>
    <col min="8453" max="8453" width="12.81640625" style="3" customWidth="1"/>
    <col min="8454" max="8454" width="1.81640625" style="3" customWidth="1"/>
    <col min="8455" max="8457" width="8.1796875" style="3" customWidth="1"/>
    <col min="8458" max="8458" width="2.54296875" style="3" customWidth="1"/>
    <col min="8459" max="8461" width="12.1796875" style="3" customWidth="1"/>
    <col min="8462" max="8703" width="9.1796875" style="3"/>
    <col min="8704" max="8704" width="13" style="3" customWidth="1"/>
    <col min="8705" max="8705" width="55.81640625" style="3" customWidth="1"/>
    <col min="8706" max="8708" width="14.54296875" style="3" customWidth="1"/>
    <col min="8709" max="8709" width="12.81640625" style="3" customWidth="1"/>
    <col min="8710" max="8710" width="1.81640625" style="3" customWidth="1"/>
    <col min="8711" max="8713" width="8.1796875" style="3" customWidth="1"/>
    <col min="8714" max="8714" width="2.54296875" style="3" customWidth="1"/>
    <col min="8715" max="8717" width="12.1796875" style="3" customWidth="1"/>
    <col min="8718" max="8959" width="9.1796875" style="3"/>
    <col min="8960" max="8960" width="13" style="3" customWidth="1"/>
    <col min="8961" max="8961" width="55.81640625" style="3" customWidth="1"/>
    <col min="8962" max="8964" width="14.54296875" style="3" customWidth="1"/>
    <col min="8965" max="8965" width="12.81640625" style="3" customWidth="1"/>
    <col min="8966" max="8966" width="1.81640625" style="3" customWidth="1"/>
    <col min="8967" max="8969" width="8.1796875" style="3" customWidth="1"/>
    <col min="8970" max="8970" width="2.54296875" style="3" customWidth="1"/>
    <col min="8971" max="8973" width="12.1796875" style="3" customWidth="1"/>
    <col min="8974" max="9215" width="9.1796875" style="3"/>
    <col min="9216" max="9216" width="13" style="3" customWidth="1"/>
    <col min="9217" max="9217" width="55.81640625" style="3" customWidth="1"/>
    <col min="9218" max="9220" width="14.54296875" style="3" customWidth="1"/>
    <col min="9221" max="9221" width="12.81640625" style="3" customWidth="1"/>
    <col min="9222" max="9222" width="1.81640625" style="3" customWidth="1"/>
    <col min="9223" max="9225" width="8.1796875" style="3" customWidth="1"/>
    <col min="9226" max="9226" width="2.54296875" style="3" customWidth="1"/>
    <col min="9227" max="9229" width="12.1796875" style="3" customWidth="1"/>
    <col min="9230" max="9471" width="9.1796875" style="3"/>
    <col min="9472" max="9472" width="13" style="3" customWidth="1"/>
    <col min="9473" max="9473" width="55.81640625" style="3" customWidth="1"/>
    <col min="9474" max="9476" width="14.54296875" style="3" customWidth="1"/>
    <col min="9477" max="9477" width="12.81640625" style="3" customWidth="1"/>
    <col min="9478" max="9478" width="1.81640625" style="3" customWidth="1"/>
    <col min="9479" max="9481" width="8.1796875" style="3" customWidth="1"/>
    <col min="9482" max="9482" width="2.54296875" style="3" customWidth="1"/>
    <col min="9483" max="9485" width="12.1796875" style="3" customWidth="1"/>
    <col min="9486" max="9727" width="9.1796875" style="3"/>
    <col min="9728" max="9728" width="13" style="3" customWidth="1"/>
    <col min="9729" max="9729" width="55.81640625" style="3" customWidth="1"/>
    <col min="9730" max="9732" width="14.54296875" style="3" customWidth="1"/>
    <col min="9733" max="9733" width="12.81640625" style="3" customWidth="1"/>
    <col min="9734" max="9734" width="1.81640625" style="3" customWidth="1"/>
    <col min="9735" max="9737" width="8.1796875" style="3" customWidth="1"/>
    <col min="9738" max="9738" width="2.54296875" style="3" customWidth="1"/>
    <col min="9739" max="9741" width="12.1796875" style="3" customWidth="1"/>
    <col min="9742" max="9983" width="9.1796875" style="3"/>
    <col min="9984" max="9984" width="13" style="3" customWidth="1"/>
    <col min="9985" max="9985" width="55.81640625" style="3" customWidth="1"/>
    <col min="9986" max="9988" width="14.54296875" style="3" customWidth="1"/>
    <col min="9989" max="9989" width="12.81640625" style="3" customWidth="1"/>
    <col min="9990" max="9990" width="1.81640625" style="3" customWidth="1"/>
    <col min="9991" max="9993" width="8.1796875" style="3" customWidth="1"/>
    <col min="9994" max="9994" width="2.54296875" style="3" customWidth="1"/>
    <col min="9995" max="9997" width="12.1796875" style="3" customWidth="1"/>
    <col min="9998" max="10239" width="9.1796875" style="3"/>
    <col min="10240" max="10240" width="13" style="3" customWidth="1"/>
    <col min="10241" max="10241" width="55.81640625" style="3" customWidth="1"/>
    <col min="10242" max="10244" width="14.54296875" style="3" customWidth="1"/>
    <col min="10245" max="10245" width="12.81640625" style="3" customWidth="1"/>
    <col min="10246" max="10246" width="1.81640625" style="3" customWidth="1"/>
    <col min="10247" max="10249" width="8.1796875" style="3" customWidth="1"/>
    <col min="10250" max="10250" width="2.54296875" style="3" customWidth="1"/>
    <col min="10251" max="10253" width="12.1796875" style="3" customWidth="1"/>
    <col min="10254" max="10495" width="9.1796875" style="3"/>
    <col min="10496" max="10496" width="13" style="3" customWidth="1"/>
    <col min="10497" max="10497" width="55.81640625" style="3" customWidth="1"/>
    <col min="10498" max="10500" width="14.54296875" style="3" customWidth="1"/>
    <col min="10501" max="10501" width="12.81640625" style="3" customWidth="1"/>
    <col min="10502" max="10502" width="1.81640625" style="3" customWidth="1"/>
    <col min="10503" max="10505" width="8.1796875" style="3" customWidth="1"/>
    <col min="10506" max="10506" width="2.54296875" style="3" customWidth="1"/>
    <col min="10507" max="10509" width="12.1796875" style="3" customWidth="1"/>
    <col min="10510" max="10751" width="9.1796875" style="3"/>
    <col min="10752" max="10752" width="13" style="3" customWidth="1"/>
    <col min="10753" max="10753" width="55.81640625" style="3" customWidth="1"/>
    <col min="10754" max="10756" width="14.54296875" style="3" customWidth="1"/>
    <col min="10757" max="10757" width="12.81640625" style="3" customWidth="1"/>
    <col min="10758" max="10758" width="1.81640625" style="3" customWidth="1"/>
    <col min="10759" max="10761" width="8.1796875" style="3" customWidth="1"/>
    <col min="10762" max="10762" width="2.54296875" style="3" customWidth="1"/>
    <col min="10763" max="10765" width="12.1796875" style="3" customWidth="1"/>
    <col min="10766" max="11007" width="9.1796875" style="3"/>
    <col min="11008" max="11008" width="13" style="3" customWidth="1"/>
    <col min="11009" max="11009" width="55.81640625" style="3" customWidth="1"/>
    <col min="11010" max="11012" width="14.54296875" style="3" customWidth="1"/>
    <col min="11013" max="11013" width="12.81640625" style="3" customWidth="1"/>
    <col min="11014" max="11014" width="1.81640625" style="3" customWidth="1"/>
    <col min="11015" max="11017" width="8.1796875" style="3" customWidth="1"/>
    <col min="11018" max="11018" width="2.54296875" style="3" customWidth="1"/>
    <col min="11019" max="11021" width="12.1796875" style="3" customWidth="1"/>
    <col min="11022" max="11263" width="9.1796875" style="3"/>
    <col min="11264" max="11264" width="13" style="3" customWidth="1"/>
    <col min="11265" max="11265" width="55.81640625" style="3" customWidth="1"/>
    <col min="11266" max="11268" width="14.54296875" style="3" customWidth="1"/>
    <col min="11269" max="11269" width="12.81640625" style="3" customWidth="1"/>
    <col min="11270" max="11270" width="1.81640625" style="3" customWidth="1"/>
    <col min="11271" max="11273" width="8.1796875" style="3" customWidth="1"/>
    <col min="11274" max="11274" width="2.54296875" style="3" customWidth="1"/>
    <col min="11275" max="11277" width="12.1796875" style="3" customWidth="1"/>
    <col min="11278" max="11519" width="9.1796875" style="3"/>
    <col min="11520" max="11520" width="13" style="3" customWidth="1"/>
    <col min="11521" max="11521" width="55.81640625" style="3" customWidth="1"/>
    <col min="11522" max="11524" width="14.54296875" style="3" customWidth="1"/>
    <col min="11525" max="11525" width="12.81640625" style="3" customWidth="1"/>
    <col min="11526" max="11526" width="1.81640625" style="3" customWidth="1"/>
    <col min="11527" max="11529" width="8.1796875" style="3" customWidth="1"/>
    <col min="11530" max="11530" width="2.54296875" style="3" customWidth="1"/>
    <col min="11531" max="11533" width="12.1796875" style="3" customWidth="1"/>
    <col min="11534" max="11775" width="9.1796875" style="3"/>
    <col min="11776" max="11776" width="13" style="3" customWidth="1"/>
    <col min="11777" max="11777" width="55.81640625" style="3" customWidth="1"/>
    <col min="11778" max="11780" width="14.54296875" style="3" customWidth="1"/>
    <col min="11781" max="11781" width="12.81640625" style="3" customWidth="1"/>
    <col min="11782" max="11782" width="1.81640625" style="3" customWidth="1"/>
    <col min="11783" max="11785" width="8.1796875" style="3" customWidth="1"/>
    <col min="11786" max="11786" width="2.54296875" style="3" customWidth="1"/>
    <col min="11787" max="11789" width="12.1796875" style="3" customWidth="1"/>
    <col min="11790" max="12031" width="9.1796875" style="3"/>
    <col min="12032" max="12032" width="13" style="3" customWidth="1"/>
    <col min="12033" max="12033" width="55.81640625" style="3" customWidth="1"/>
    <col min="12034" max="12036" width="14.54296875" style="3" customWidth="1"/>
    <col min="12037" max="12037" width="12.81640625" style="3" customWidth="1"/>
    <col min="12038" max="12038" width="1.81640625" style="3" customWidth="1"/>
    <col min="12039" max="12041" width="8.1796875" style="3" customWidth="1"/>
    <col min="12042" max="12042" width="2.54296875" style="3" customWidth="1"/>
    <col min="12043" max="12045" width="12.1796875" style="3" customWidth="1"/>
    <col min="12046" max="12287" width="9.1796875" style="3"/>
    <col min="12288" max="12288" width="13" style="3" customWidth="1"/>
    <col min="12289" max="12289" width="55.81640625" style="3" customWidth="1"/>
    <col min="12290" max="12292" width="14.54296875" style="3" customWidth="1"/>
    <col min="12293" max="12293" width="12.81640625" style="3" customWidth="1"/>
    <col min="12294" max="12294" width="1.81640625" style="3" customWidth="1"/>
    <col min="12295" max="12297" width="8.1796875" style="3" customWidth="1"/>
    <col min="12298" max="12298" width="2.54296875" style="3" customWidth="1"/>
    <col min="12299" max="12301" width="12.1796875" style="3" customWidth="1"/>
    <col min="12302" max="12543" width="9.1796875" style="3"/>
    <col min="12544" max="12544" width="13" style="3" customWidth="1"/>
    <col min="12545" max="12545" width="55.81640625" style="3" customWidth="1"/>
    <col min="12546" max="12548" width="14.54296875" style="3" customWidth="1"/>
    <col min="12549" max="12549" width="12.81640625" style="3" customWidth="1"/>
    <col min="12550" max="12550" width="1.81640625" style="3" customWidth="1"/>
    <col min="12551" max="12553" width="8.1796875" style="3" customWidth="1"/>
    <col min="12554" max="12554" width="2.54296875" style="3" customWidth="1"/>
    <col min="12555" max="12557" width="12.1796875" style="3" customWidth="1"/>
    <col min="12558" max="12799" width="9.1796875" style="3"/>
    <col min="12800" max="12800" width="13" style="3" customWidth="1"/>
    <col min="12801" max="12801" width="55.81640625" style="3" customWidth="1"/>
    <col min="12802" max="12804" width="14.54296875" style="3" customWidth="1"/>
    <col min="12805" max="12805" width="12.81640625" style="3" customWidth="1"/>
    <col min="12806" max="12806" width="1.81640625" style="3" customWidth="1"/>
    <col min="12807" max="12809" width="8.1796875" style="3" customWidth="1"/>
    <col min="12810" max="12810" width="2.54296875" style="3" customWidth="1"/>
    <col min="12811" max="12813" width="12.1796875" style="3" customWidth="1"/>
    <col min="12814" max="13055" width="9.1796875" style="3"/>
    <col min="13056" max="13056" width="13" style="3" customWidth="1"/>
    <col min="13057" max="13057" width="55.81640625" style="3" customWidth="1"/>
    <col min="13058" max="13060" width="14.54296875" style="3" customWidth="1"/>
    <col min="13061" max="13061" width="12.81640625" style="3" customWidth="1"/>
    <col min="13062" max="13062" width="1.81640625" style="3" customWidth="1"/>
    <col min="13063" max="13065" width="8.1796875" style="3" customWidth="1"/>
    <col min="13066" max="13066" width="2.54296875" style="3" customWidth="1"/>
    <col min="13067" max="13069" width="12.1796875" style="3" customWidth="1"/>
    <col min="13070" max="13311" width="9.1796875" style="3"/>
    <col min="13312" max="13312" width="13" style="3" customWidth="1"/>
    <col min="13313" max="13313" width="55.81640625" style="3" customWidth="1"/>
    <col min="13314" max="13316" width="14.54296875" style="3" customWidth="1"/>
    <col min="13317" max="13317" width="12.81640625" style="3" customWidth="1"/>
    <col min="13318" max="13318" width="1.81640625" style="3" customWidth="1"/>
    <col min="13319" max="13321" width="8.1796875" style="3" customWidth="1"/>
    <col min="13322" max="13322" width="2.54296875" style="3" customWidth="1"/>
    <col min="13323" max="13325" width="12.1796875" style="3" customWidth="1"/>
    <col min="13326" max="13567" width="9.1796875" style="3"/>
    <col min="13568" max="13568" width="13" style="3" customWidth="1"/>
    <col min="13569" max="13569" width="55.81640625" style="3" customWidth="1"/>
    <col min="13570" max="13572" width="14.54296875" style="3" customWidth="1"/>
    <col min="13573" max="13573" width="12.81640625" style="3" customWidth="1"/>
    <col min="13574" max="13574" width="1.81640625" style="3" customWidth="1"/>
    <col min="13575" max="13577" width="8.1796875" style="3" customWidth="1"/>
    <col min="13578" max="13578" width="2.54296875" style="3" customWidth="1"/>
    <col min="13579" max="13581" width="12.1796875" style="3" customWidth="1"/>
    <col min="13582" max="13823" width="9.1796875" style="3"/>
    <col min="13824" max="13824" width="13" style="3" customWidth="1"/>
    <col min="13825" max="13825" width="55.81640625" style="3" customWidth="1"/>
    <col min="13826" max="13828" width="14.54296875" style="3" customWidth="1"/>
    <col min="13829" max="13829" width="12.81640625" style="3" customWidth="1"/>
    <col min="13830" max="13830" width="1.81640625" style="3" customWidth="1"/>
    <col min="13831" max="13833" width="8.1796875" style="3" customWidth="1"/>
    <col min="13834" max="13834" width="2.54296875" style="3" customWidth="1"/>
    <col min="13835" max="13837" width="12.1796875" style="3" customWidth="1"/>
    <col min="13838" max="14079" width="9.1796875" style="3"/>
    <col min="14080" max="14080" width="13" style="3" customWidth="1"/>
    <col min="14081" max="14081" width="55.81640625" style="3" customWidth="1"/>
    <col min="14082" max="14084" width="14.54296875" style="3" customWidth="1"/>
    <col min="14085" max="14085" width="12.81640625" style="3" customWidth="1"/>
    <col min="14086" max="14086" width="1.81640625" style="3" customWidth="1"/>
    <col min="14087" max="14089" width="8.1796875" style="3" customWidth="1"/>
    <col min="14090" max="14090" width="2.54296875" style="3" customWidth="1"/>
    <col min="14091" max="14093" width="12.1796875" style="3" customWidth="1"/>
    <col min="14094" max="14335" width="9.1796875" style="3"/>
    <col min="14336" max="14336" width="13" style="3" customWidth="1"/>
    <col min="14337" max="14337" width="55.81640625" style="3" customWidth="1"/>
    <col min="14338" max="14340" width="14.54296875" style="3" customWidth="1"/>
    <col min="14341" max="14341" width="12.81640625" style="3" customWidth="1"/>
    <col min="14342" max="14342" width="1.81640625" style="3" customWidth="1"/>
    <col min="14343" max="14345" width="8.1796875" style="3" customWidth="1"/>
    <col min="14346" max="14346" width="2.54296875" style="3" customWidth="1"/>
    <col min="14347" max="14349" width="12.1796875" style="3" customWidth="1"/>
    <col min="14350" max="14591" width="9.1796875" style="3"/>
    <col min="14592" max="14592" width="13" style="3" customWidth="1"/>
    <col min="14593" max="14593" width="55.81640625" style="3" customWidth="1"/>
    <col min="14594" max="14596" width="14.54296875" style="3" customWidth="1"/>
    <col min="14597" max="14597" width="12.81640625" style="3" customWidth="1"/>
    <col min="14598" max="14598" width="1.81640625" style="3" customWidth="1"/>
    <col min="14599" max="14601" width="8.1796875" style="3" customWidth="1"/>
    <col min="14602" max="14602" width="2.54296875" style="3" customWidth="1"/>
    <col min="14603" max="14605" width="12.1796875" style="3" customWidth="1"/>
    <col min="14606" max="14847" width="9.1796875" style="3"/>
    <col min="14848" max="14848" width="13" style="3" customWidth="1"/>
    <col min="14849" max="14849" width="55.81640625" style="3" customWidth="1"/>
    <col min="14850" max="14852" width="14.54296875" style="3" customWidth="1"/>
    <col min="14853" max="14853" width="12.81640625" style="3" customWidth="1"/>
    <col min="14854" max="14854" width="1.81640625" style="3" customWidth="1"/>
    <col min="14855" max="14857" width="8.1796875" style="3" customWidth="1"/>
    <col min="14858" max="14858" width="2.54296875" style="3" customWidth="1"/>
    <col min="14859" max="14861" width="12.1796875" style="3" customWidth="1"/>
    <col min="14862" max="15103" width="9.1796875" style="3"/>
    <col min="15104" max="15104" width="13" style="3" customWidth="1"/>
    <col min="15105" max="15105" width="55.81640625" style="3" customWidth="1"/>
    <col min="15106" max="15108" width="14.54296875" style="3" customWidth="1"/>
    <col min="15109" max="15109" width="12.81640625" style="3" customWidth="1"/>
    <col min="15110" max="15110" width="1.81640625" style="3" customWidth="1"/>
    <col min="15111" max="15113" width="8.1796875" style="3" customWidth="1"/>
    <col min="15114" max="15114" width="2.54296875" style="3" customWidth="1"/>
    <col min="15115" max="15117" width="12.1796875" style="3" customWidth="1"/>
    <col min="15118" max="15359" width="9.1796875" style="3"/>
    <col min="15360" max="15360" width="13" style="3" customWidth="1"/>
    <col min="15361" max="15361" width="55.81640625" style="3" customWidth="1"/>
    <col min="15362" max="15364" width="14.54296875" style="3" customWidth="1"/>
    <col min="15365" max="15365" width="12.81640625" style="3" customWidth="1"/>
    <col min="15366" max="15366" width="1.81640625" style="3" customWidth="1"/>
    <col min="15367" max="15369" width="8.1796875" style="3" customWidth="1"/>
    <col min="15370" max="15370" width="2.54296875" style="3" customWidth="1"/>
    <col min="15371" max="15373" width="12.1796875" style="3" customWidth="1"/>
    <col min="15374" max="15615" width="9.1796875" style="3"/>
    <col min="15616" max="15616" width="13" style="3" customWidth="1"/>
    <col min="15617" max="15617" width="55.81640625" style="3" customWidth="1"/>
    <col min="15618" max="15620" width="14.54296875" style="3" customWidth="1"/>
    <col min="15621" max="15621" width="12.81640625" style="3" customWidth="1"/>
    <col min="15622" max="15622" width="1.81640625" style="3" customWidth="1"/>
    <col min="15623" max="15625" width="8.1796875" style="3" customWidth="1"/>
    <col min="15626" max="15626" width="2.54296875" style="3" customWidth="1"/>
    <col min="15627" max="15629" width="12.1796875" style="3" customWidth="1"/>
    <col min="15630" max="15871" width="9.1796875" style="3"/>
    <col min="15872" max="15872" width="13" style="3" customWidth="1"/>
    <col min="15873" max="15873" width="55.81640625" style="3" customWidth="1"/>
    <col min="15874" max="15876" width="14.54296875" style="3" customWidth="1"/>
    <col min="15877" max="15877" width="12.81640625" style="3" customWidth="1"/>
    <col min="15878" max="15878" width="1.81640625" style="3" customWidth="1"/>
    <col min="15879" max="15881" width="8.1796875" style="3" customWidth="1"/>
    <col min="15882" max="15882" width="2.54296875" style="3" customWidth="1"/>
    <col min="15883" max="15885" width="12.1796875" style="3" customWidth="1"/>
    <col min="15886" max="16127" width="9.1796875" style="3"/>
    <col min="16128" max="16128" width="13" style="3" customWidth="1"/>
    <col min="16129" max="16129" width="55.81640625" style="3" customWidth="1"/>
    <col min="16130" max="16132" width="14.54296875" style="3" customWidth="1"/>
    <col min="16133" max="16133" width="12.81640625" style="3" customWidth="1"/>
    <col min="16134" max="16134" width="1.81640625" style="3" customWidth="1"/>
    <col min="16135" max="16137" width="8.1796875" style="3" customWidth="1"/>
    <col min="16138" max="16138" width="2.54296875" style="3" customWidth="1"/>
    <col min="16139" max="16141" width="12.1796875" style="3" customWidth="1"/>
    <col min="16142" max="16384" width="9.1796875" style="3"/>
  </cols>
  <sheetData>
    <row r="1" spans="1:14" x14ac:dyDescent="0.25">
      <c r="A1" s="16"/>
      <c r="B1" s="17"/>
      <c r="C1" s="1"/>
      <c r="D1" s="1"/>
      <c r="E1" s="1"/>
      <c r="F1" s="2"/>
      <c r="G1" s="2"/>
      <c r="H1" s="2"/>
      <c r="I1" s="2"/>
      <c r="J1" s="1"/>
      <c r="K1" s="1"/>
      <c r="L1" s="1"/>
      <c r="M1" s="1"/>
    </row>
    <row r="2" spans="1:14" x14ac:dyDescent="0.25">
      <c r="A2" s="18"/>
      <c r="B2" s="19"/>
    </row>
    <row r="3" spans="1:14" ht="13" x14ac:dyDescent="0.3">
      <c r="A3" s="18"/>
      <c r="B3" s="19"/>
      <c r="C3" s="5"/>
    </row>
    <row r="4" spans="1:14" x14ac:dyDescent="0.25">
      <c r="A4" s="18"/>
      <c r="B4" s="19"/>
    </row>
    <row r="5" spans="1:14" ht="14.25" customHeight="1" x14ac:dyDescent="0.25">
      <c r="A5" s="18"/>
      <c r="B5" s="19"/>
    </row>
    <row r="6" spans="1:14" ht="14.5" x14ac:dyDescent="0.35">
      <c r="A6" s="20" t="s">
        <v>0</v>
      </c>
      <c r="B6" t="s">
        <v>98</v>
      </c>
    </row>
    <row r="7" spans="1:14" ht="13.5" thickBot="1" x14ac:dyDescent="0.35">
      <c r="A7" s="20" t="s">
        <v>1</v>
      </c>
      <c r="B7" s="21" t="s">
        <v>99</v>
      </c>
      <c r="F7" s="200"/>
      <c r="G7" s="200"/>
      <c r="H7" s="200"/>
      <c r="I7" s="200"/>
      <c r="J7" s="200"/>
      <c r="K7" s="200"/>
      <c r="L7" s="200"/>
      <c r="M7" s="37"/>
    </row>
    <row r="8" spans="1:14" ht="30" customHeight="1" thickBot="1" x14ac:dyDescent="0.3">
      <c r="A8" s="20" t="s">
        <v>2</v>
      </c>
      <c r="B8" s="23" t="s">
        <v>8</v>
      </c>
      <c r="F8" s="196" t="s">
        <v>3</v>
      </c>
      <c r="G8" s="197"/>
      <c r="H8" s="197"/>
      <c r="I8" s="38"/>
      <c r="J8" s="198" t="s">
        <v>4</v>
      </c>
      <c r="K8" s="199"/>
      <c r="L8" s="199"/>
      <c r="M8" s="153"/>
    </row>
    <row r="9" spans="1:14" ht="13.5" thickBot="1" x14ac:dyDescent="0.3">
      <c r="A9" s="6" t="s">
        <v>5</v>
      </c>
      <c r="B9" s="6" t="s">
        <v>0</v>
      </c>
      <c r="C9" s="6" t="s">
        <v>85</v>
      </c>
      <c r="D9" s="7" t="s">
        <v>83</v>
      </c>
      <c r="E9" s="35"/>
      <c r="F9" s="8" t="s">
        <v>15</v>
      </c>
      <c r="G9" s="9" t="s">
        <v>16</v>
      </c>
      <c r="H9" s="9" t="s">
        <v>17</v>
      </c>
      <c r="I9" s="39" t="s">
        <v>89</v>
      </c>
      <c r="J9" s="10" t="s">
        <v>18</v>
      </c>
      <c r="K9" s="11" t="s">
        <v>19</v>
      </c>
      <c r="L9" s="11" t="s">
        <v>20</v>
      </c>
      <c r="M9" s="109" t="s">
        <v>89</v>
      </c>
    </row>
    <row r="10" spans="1:14" ht="13" x14ac:dyDescent="0.25">
      <c r="A10" s="6" t="s">
        <v>22</v>
      </c>
      <c r="B10" s="12" t="s">
        <v>23</v>
      </c>
      <c r="C10" s="69">
        <f>SUM(C11:C21)</f>
        <v>935020.75603047595</v>
      </c>
      <c r="D10" s="82">
        <f>C10/$C$40</f>
        <v>0.55001220942969176</v>
      </c>
      <c r="F10" s="40"/>
      <c r="G10" s="41"/>
      <c r="H10" s="41"/>
      <c r="I10" s="41"/>
      <c r="J10" s="73">
        <f>SUM(J11:J20)</f>
        <v>378147.26414198981</v>
      </c>
      <c r="K10" s="74">
        <f>SUM(K11:K20)</f>
        <v>400456.10332335805</v>
      </c>
      <c r="L10" s="74">
        <f>SUM(L11:L20)</f>
        <v>9550.9109046044032</v>
      </c>
      <c r="M10" s="110">
        <f>SUM(M11:M21)</f>
        <v>146866.47766052396</v>
      </c>
    </row>
    <row r="11" spans="1:14" x14ac:dyDescent="0.25">
      <c r="A11" s="26" t="s">
        <v>24</v>
      </c>
      <c r="B11" s="28" t="s">
        <v>25</v>
      </c>
      <c r="C11" s="54">
        <v>450190.4761904761</v>
      </c>
      <c r="D11" s="27"/>
      <c r="F11" s="121">
        <v>0</v>
      </c>
      <c r="G11" s="118">
        <v>0.86672308017770283</v>
      </c>
      <c r="H11" s="118">
        <v>0</v>
      </c>
      <c r="I11" s="118">
        <v>0.13327691982229747</v>
      </c>
      <c r="J11" s="56">
        <f t="shared" ref="J11:J20" si="0">F11*$C11</f>
        <v>0</v>
      </c>
      <c r="K11" s="56">
        <f t="shared" ref="K11:K20" si="1">G11*$C11</f>
        <v>390190.47619047621</v>
      </c>
      <c r="L11" s="56">
        <f t="shared" ref="L11:M20" si="2">H11*$C11</f>
        <v>0</v>
      </c>
      <c r="M11" s="111">
        <f t="shared" si="2"/>
        <v>60000</v>
      </c>
      <c r="N11" s="4"/>
    </row>
    <row r="12" spans="1:14" x14ac:dyDescent="0.25">
      <c r="A12" s="26" t="s">
        <v>26</v>
      </c>
      <c r="B12" s="28" t="s">
        <v>27</v>
      </c>
      <c r="C12" s="54">
        <v>0</v>
      </c>
      <c r="D12" s="27"/>
      <c r="F12" s="121"/>
      <c r="G12" s="118"/>
      <c r="H12" s="118"/>
      <c r="I12" s="118"/>
      <c r="J12" s="56">
        <f t="shared" si="0"/>
        <v>0</v>
      </c>
      <c r="K12" s="56">
        <f t="shared" si="1"/>
        <v>0</v>
      </c>
      <c r="L12" s="56">
        <f t="shared" si="2"/>
        <v>0</v>
      </c>
      <c r="M12" s="111">
        <f t="shared" si="2"/>
        <v>0</v>
      </c>
      <c r="N12" s="4"/>
    </row>
    <row r="13" spans="1:14" x14ac:dyDescent="0.25">
      <c r="A13" s="26" t="s">
        <v>28</v>
      </c>
      <c r="B13" s="28" t="s">
        <v>29</v>
      </c>
      <c r="C13" s="54">
        <v>0</v>
      </c>
      <c r="D13" s="27"/>
      <c r="F13" s="121"/>
      <c r="G13" s="118"/>
      <c r="H13" s="118"/>
      <c r="I13" s="118"/>
      <c r="J13" s="56">
        <f t="shared" si="0"/>
        <v>0</v>
      </c>
      <c r="K13" s="56">
        <f t="shared" si="1"/>
        <v>0</v>
      </c>
      <c r="L13" s="56">
        <f t="shared" si="2"/>
        <v>0</v>
      </c>
      <c r="M13" s="111">
        <f t="shared" si="2"/>
        <v>0</v>
      </c>
      <c r="N13" s="4"/>
    </row>
    <row r="14" spans="1:14" x14ac:dyDescent="0.25">
      <c r="A14" s="152" t="s">
        <v>30</v>
      </c>
      <c r="B14" s="30" t="s">
        <v>91</v>
      </c>
      <c r="C14" s="54">
        <v>195868.37507809524</v>
      </c>
      <c r="D14" s="27"/>
      <c r="F14" s="121">
        <v>1</v>
      </c>
      <c r="G14" s="118">
        <v>0</v>
      </c>
      <c r="H14" s="118">
        <v>0</v>
      </c>
      <c r="I14" s="118">
        <v>0</v>
      </c>
      <c r="J14" s="56">
        <f t="shared" si="0"/>
        <v>195868.37507809524</v>
      </c>
      <c r="K14" s="56">
        <f t="shared" si="1"/>
        <v>0</v>
      </c>
      <c r="L14" s="56">
        <f t="shared" si="2"/>
        <v>0</v>
      </c>
      <c r="M14" s="111">
        <f t="shared" si="2"/>
        <v>0</v>
      </c>
      <c r="N14" s="4"/>
    </row>
    <row r="15" spans="1:14" x14ac:dyDescent="0.25">
      <c r="A15" s="29" t="s">
        <v>31</v>
      </c>
      <c r="B15" s="30" t="s">
        <v>32</v>
      </c>
      <c r="C15" s="54">
        <v>0</v>
      </c>
      <c r="D15" s="27"/>
      <c r="F15" s="121"/>
      <c r="G15" s="118"/>
      <c r="H15" s="118"/>
      <c r="I15" s="118"/>
      <c r="J15" s="56">
        <f t="shared" si="0"/>
        <v>0</v>
      </c>
      <c r="K15" s="56">
        <f t="shared" si="1"/>
        <v>0</v>
      </c>
      <c r="L15" s="56">
        <f t="shared" si="2"/>
        <v>0</v>
      </c>
      <c r="M15" s="111">
        <f t="shared" si="2"/>
        <v>0</v>
      </c>
      <c r="N15" s="4"/>
    </row>
    <row r="16" spans="1:14" x14ac:dyDescent="0.25">
      <c r="A16" s="29" t="s">
        <v>33</v>
      </c>
      <c r="B16" s="30" t="s">
        <v>34</v>
      </c>
      <c r="C16" s="54">
        <v>0</v>
      </c>
      <c r="D16" s="27"/>
      <c r="F16" s="121"/>
      <c r="G16" s="118"/>
      <c r="H16" s="118"/>
      <c r="I16" s="118"/>
      <c r="J16" s="56">
        <f t="shared" si="0"/>
        <v>0</v>
      </c>
      <c r="K16" s="56">
        <f t="shared" si="1"/>
        <v>0</v>
      </c>
      <c r="L16" s="56">
        <f t="shared" si="2"/>
        <v>0</v>
      </c>
      <c r="M16" s="111">
        <f t="shared" si="2"/>
        <v>0</v>
      </c>
      <c r="N16" s="4"/>
    </row>
    <row r="17" spans="1:14" ht="25" x14ac:dyDescent="0.25">
      <c r="A17" s="29" t="s">
        <v>35</v>
      </c>
      <c r="B17" s="30" t="s">
        <v>36</v>
      </c>
      <c r="C17" s="54">
        <v>90000</v>
      </c>
      <c r="D17" s="27"/>
      <c r="F17" s="121">
        <v>1</v>
      </c>
      <c r="G17" s="118">
        <v>0</v>
      </c>
      <c r="H17" s="118">
        <v>0</v>
      </c>
      <c r="I17" s="118">
        <v>0</v>
      </c>
      <c r="J17" s="56">
        <f t="shared" si="0"/>
        <v>90000</v>
      </c>
      <c r="K17" s="56">
        <f t="shared" si="1"/>
        <v>0</v>
      </c>
      <c r="L17" s="56">
        <f t="shared" si="2"/>
        <v>0</v>
      </c>
      <c r="M17" s="111">
        <f t="shared" si="2"/>
        <v>0</v>
      </c>
      <c r="N17" s="4"/>
    </row>
    <row r="18" spans="1:14" ht="25" x14ac:dyDescent="0.25">
      <c r="A18" s="25" t="s">
        <v>37</v>
      </c>
      <c r="B18" s="30" t="s">
        <v>84</v>
      </c>
      <c r="C18" s="54">
        <v>15809.523809523807</v>
      </c>
      <c r="D18" s="27"/>
      <c r="F18" s="121">
        <v>0.29999999999999993</v>
      </c>
      <c r="G18" s="121">
        <v>0.55000000000000004</v>
      </c>
      <c r="H18" s="121">
        <v>5.000000000000001E-2</v>
      </c>
      <c r="I18" s="121">
        <v>0.10000000000000002</v>
      </c>
      <c r="J18" s="56">
        <f t="shared" si="0"/>
        <v>4742.8571428571413</v>
      </c>
      <c r="K18" s="56">
        <f t="shared" si="1"/>
        <v>8695.2380952380954</v>
      </c>
      <c r="L18" s="56">
        <f t="shared" si="2"/>
        <v>790.47619047619048</v>
      </c>
      <c r="M18" s="111">
        <f t="shared" si="2"/>
        <v>1580.952380952381</v>
      </c>
      <c r="N18" s="4"/>
    </row>
    <row r="19" spans="1:14" x14ac:dyDescent="0.25">
      <c r="A19" s="25" t="s">
        <v>38</v>
      </c>
      <c r="B19" s="30" t="s">
        <v>39</v>
      </c>
      <c r="C19" s="54">
        <v>11771.428571428572</v>
      </c>
      <c r="D19" s="27"/>
      <c r="F19" s="121">
        <v>9.8125689084895273E-2</v>
      </c>
      <c r="G19" s="118">
        <v>0.133406835722161</v>
      </c>
      <c r="H19" s="118">
        <v>0.74421168687982375</v>
      </c>
      <c r="I19" s="118">
        <v>2.4255788313120179E-2</v>
      </c>
      <c r="J19" s="56">
        <f t="shared" si="0"/>
        <v>1155.0795400850529</v>
      </c>
      <c r="K19" s="56">
        <f t="shared" si="1"/>
        <v>1570.3890376437239</v>
      </c>
      <c r="L19" s="56">
        <f t="shared" si="2"/>
        <v>8760.4347141282124</v>
      </c>
      <c r="M19" s="111">
        <f t="shared" si="2"/>
        <v>285.52527957158611</v>
      </c>
      <c r="N19" s="4"/>
    </row>
    <row r="20" spans="1:14" ht="25" x14ac:dyDescent="0.25">
      <c r="A20" s="25" t="s">
        <v>40</v>
      </c>
      <c r="B20" s="24" t="s">
        <v>97</v>
      </c>
      <c r="C20" s="54">
        <v>86380.952380952353</v>
      </c>
      <c r="D20" s="27"/>
      <c r="F20" s="121">
        <v>1</v>
      </c>
      <c r="G20" s="118"/>
      <c r="H20" s="119"/>
      <c r="I20" s="119"/>
      <c r="J20" s="56">
        <f t="shared" si="0"/>
        <v>86380.952380952353</v>
      </c>
      <c r="K20" s="56">
        <f t="shared" si="1"/>
        <v>0</v>
      </c>
      <c r="L20" s="56">
        <f t="shared" si="2"/>
        <v>0</v>
      </c>
      <c r="M20" s="111">
        <f t="shared" si="2"/>
        <v>0</v>
      </c>
      <c r="N20" s="4"/>
    </row>
    <row r="21" spans="1:14" x14ac:dyDescent="0.25">
      <c r="A21" s="25" t="s">
        <v>93</v>
      </c>
      <c r="B21" s="30" t="s">
        <v>92</v>
      </c>
      <c r="C21" s="54">
        <v>85000</v>
      </c>
      <c r="D21" s="27"/>
      <c r="F21" s="121"/>
      <c r="G21" s="118"/>
      <c r="H21" s="119"/>
      <c r="I21" s="119">
        <v>1</v>
      </c>
      <c r="J21" s="56">
        <f t="shared" ref="J21" si="3">F21*$C21</f>
        <v>0</v>
      </c>
      <c r="K21" s="56">
        <f t="shared" ref="K21" si="4">G21*$C21</f>
        <v>0</v>
      </c>
      <c r="L21" s="56">
        <f t="shared" ref="L21" si="5">H21*$C21</f>
        <v>0</v>
      </c>
      <c r="M21" s="111">
        <f t="shared" ref="M21" si="6">I21*$C21</f>
        <v>85000</v>
      </c>
      <c r="N21" s="4"/>
    </row>
    <row r="22" spans="1:14" ht="13" x14ac:dyDescent="0.25">
      <c r="A22" s="13" t="s">
        <v>41</v>
      </c>
      <c r="B22" s="14" t="s">
        <v>42</v>
      </c>
      <c r="C22" s="70">
        <f>SUM(C23:C24)</f>
        <v>2019.047619047619</v>
      </c>
      <c r="D22" s="127">
        <f>C22/$C$40</f>
        <v>1.1876750700280112E-3</v>
      </c>
      <c r="F22" s="150"/>
      <c r="G22" s="44"/>
      <c r="H22" s="44"/>
      <c r="I22" s="44"/>
      <c r="J22" s="76">
        <f>SUM(J23:J24)</f>
        <v>605.71428571428567</v>
      </c>
      <c r="K22" s="77">
        <f>SUM(K23:K24)</f>
        <v>1110.4761904761906</v>
      </c>
      <c r="L22" s="77">
        <f>SUM(L23:L24)</f>
        <v>100.95238095238096</v>
      </c>
      <c r="M22" s="113">
        <f>SUM(M23:M24)</f>
        <v>201.90476190476193</v>
      </c>
      <c r="N22" s="4"/>
    </row>
    <row r="23" spans="1:14" x14ac:dyDescent="0.25">
      <c r="A23" s="25" t="s">
        <v>43</v>
      </c>
      <c r="B23" s="24" t="s">
        <v>44</v>
      </c>
      <c r="C23" s="54">
        <v>1714.2857142857142</v>
      </c>
      <c r="D23" s="27"/>
      <c r="F23" s="121">
        <v>0.3</v>
      </c>
      <c r="G23" s="118">
        <v>0.55000000000000004</v>
      </c>
      <c r="H23" s="118">
        <v>0.05</v>
      </c>
      <c r="I23" s="118">
        <v>0.1</v>
      </c>
      <c r="J23" s="56">
        <f t="shared" ref="J23:M24" si="7">F23*$C23</f>
        <v>514.28571428571422</v>
      </c>
      <c r="K23" s="56">
        <f t="shared" si="7"/>
        <v>942.85714285714289</v>
      </c>
      <c r="L23" s="56">
        <f t="shared" si="7"/>
        <v>85.714285714285722</v>
      </c>
      <c r="M23" s="111">
        <f t="shared" si="7"/>
        <v>171.42857142857144</v>
      </c>
      <c r="N23" s="4"/>
    </row>
    <row r="24" spans="1:14" x14ac:dyDescent="0.25">
      <c r="A24" s="25" t="s">
        <v>45</v>
      </c>
      <c r="B24" s="24" t="s">
        <v>46</v>
      </c>
      <c r="C24" s="54">
        <v>304.76190476190476</v>
      </c>
      <c r="D24" s="27"/>
      <c r="F24" s="121">
        <v>0.3</v>
      </c>
      <c r="G24" s="118">
        <v>0.55000000000000004</v>
      </c>
      <c r="H24" s="118">
        <v>0.05</v>
      </c>
      <c r="I24" s="118">
        <v>0.1</v>
      </c>
      <c r="J24" s="56">
        <f t="shared" si="7"/>
        <v>91.428571428571431</v>
      </c>
      <c r="K24" s="56">
        <f t="shared" si="7"/>
        <v>167.61904761904762</v>
      </c>
      <c r="L24" s="56">
        <f t="shared" si="7"/>
        <v>15.238095238095239</v>
      </c>
      <c r="M24" s="111">
        <f t="shared" si="7"/>
        <v>30.476190476190478</v>
      </c>
      <c r="N24" s="4"/>
    </row>
    <row r="25" spans="1:14" ht="13" x14ac:dyDescent="0.25">
      <c r="A25" s="13" t="s">
        <v>47</v>
      </c>
      <c r="B25" s="14" t="s">
        <v>48</v>
      </c>
      <c r="C25" s="70">
        <f>SUM(C26:C27)</f>
        <v>562594.85197795869</v>
      </c>
      <c r="D25" s="127">
        <f>C25/$C$40</f>
        <v>0.33093814822232864</v>
      </c>
      <c r="F25" s="150"/>
      <c r="G25" s="44"/>
      <c r="H25" s="44"/>
      <c r="I25" s="44"/>
      <c r="J25" s="76">
        <f>SUM(J26:J27)</f>
        <v>168778.4555933876</v>
      </c>
      <c r="K25" s="76">
        <f t="shared" ref="K25:L25" si="8">SUM(K26:K27)</f>
        <v>309427.1685878773</v>
      </c>
      <c r="L25" s="76">
        <f t="shared" si="8"/>
        <v>28129.742598897938</v>
      </c>
      <c r="M25" s="112">
        <f t="shared" ref="M25" si="9">SUM(M26:M27)</f>
        <v>56259.485197795875</v>
      </c>
      <c r="N25" s="4"/>
    </row>
    <row r="26" spans="1:14" x14ac:dyDescent="0.25">
      <c r="A26" s="25" t="s">
        <v>49</v>
      </c>
      <c r="B26" s="24" t="s">
        <v>50</v>
      </c>
      <c r="C26" s="54">
        <v>494623.04743475869</v>
      </c>
      <c r="D26" s="27"/>
      <c r="F26" s="121">
        <v>0.3</v>
      </c>
      <c r="G26" s="118">
        <v>0.55000000000000004</v>
      </c>
      <c r="H26" s="118">
        <v>0.05</v>
      </c>
      <c r="I26" s="118">
        <v>0.1</v>
      </c>
      <c r="J26" s="56">
        <f t="shared" ref="J26:M27" si="10">F26*$C26</f>
        <v>148386.91423042759</v>
      </c>
      <c r="K26" s="56">
        <f t="shared" si="10"/>
        <v>272042.6760891173</v>
      </c>
      <c r="L26" s="56">
        <f t="shared" si="10"/>
        <v>24731.152371737935</v>
      </c>
      <c r="M26" s="111">
        <f t="shared" si="10"/>
        <v>49462.30474347587</v>
      </c>
      <c r="N26" s="4"/>
    </row>
    <row r="27" spans="1:14" x14ac:dyDescent="0.25">
      <c r="A27" s="25" t="s">
        <v>51</v>
      </c>
      <c r="B27" s="24" t="s">
        <v>52</v>
      </c>
      <c r="C27" s="54">
        <v>67971.804543200007</v>
      </c>
      <c r="D27" s="27"/>
      <c r="F27" s="121">
        <v>0.3</v>
      </c>
      <c r="G27" s="118">
        <v>0.55000000000000004</v>
      </c>
      <c r="H27" s="118">
        <v>0.05</v>
      </c>
      <c r="I27" s="118">
        <v>0.1</v>
      </c>
      <c r="J27" s="56">
        <f t="shared" si="10"/>
        <v>20391.541362960001</v>
      </c>
      <c r="K27" s="56">
        <f t="shared" si="10"/>
        <v>37384.49249876001</v>
      </c>
      <c r="L27" s="56">
        <f t="shared" si="10"/>
        <v>3398.5902271600007</v>
      </c>
      <c r="M27" s="111">
        <f t="shared" si="10"/>
        <v>6797.1804543200014</v>
      </c>
      <c r="N27" s="4"/>
    </row>
    <row r="28" spans="1:14" ht="13" x14ac:dyDescent="0.25">
      <c r="A28" s="13" t="s">
        <v>55</v>
      </c>
      <c r="B28" s="14" t="s">
        <v>56</v>
      </c>
      <c r="C28" s="70">
        <f>SUM(C29:C34)</f>
        <v>195870.10627727976</v>
      </c>
      <c r="D28" s="127">
        <f>C28/$C$40</f>
        <v>0.11521770957487044</v>
      </c>
      <c r="F28" s="150"/>
      <c r="G28" s="44"/>
      <c r="H28" s="44"/>
      <c r="I28" s="44"/>
      <c r="J28" s="76">
        <f>SUM(J29:J34)</f>
        <v>58761.031883183932</v>
      </c>
      <c r="K28" s="76">
        <f t="shared" ref="K28:L28" si="11">SUM(K29:K34)</f>
        <v>107728.55845250389</v>
      </c>
      <c r="L28" s="76">
        <f t="shared" si="11"/>
        <v>9793.5053138639887</v>
      </c>
      <c r="M28" s="112">
        <f t="shared" ref="M28" si="12">SUM(M29:M34)</f>
        <v>19587.010627727977</v>
      </c>
      <c r="N28" s="4"/>
    </row>
    <row r="29" spans="1:14" x14ac:dyDescent="0.25">
      <c r="A29" s="25" t="s">
        <v>57</v>
      </c>
      <c r="B29" s="24" t="s">
        <v>58</v>
      </c>
      <c r="C29" s="54">
        <v>9771.4285714285706</v>
      </c>
      <c r="D29" s="27"/>
      <c r="F29" s="121">
        <v>0.3</v>
      </c>
      <c r="G29" s="118">
        <v>0.55000000000000004</v>
      </c>
      <c r="H29" s="118">
        <v>0.05</v>
      </c>
      <c r="I29" s="118">
        <v>0.1</v>
      </c>
      <c r="J29" s="56">
        <f t="shared" ref="J29:J34" si="13">F29*$C29</f>
        <v>2931.4285714285711</v>
      </c>
      <c r="K29" s="56">
        <f t="shared" ref="K29:K34" si="14">G29*$C29</f>
        <v>5374.2857142857147</v>
      </c>
      <c r="L29" s="56">
        <f t="shared" ref="L29:M34" si="15">H29*$C29</f>
        <v>488.57142857142856</v>
      </c>
      <c r="M29" s="111">
        <f t="shared" si="15"/>
        <v>977.14285714285711</v>
      </c>
      <c r="N29" s="4"/>
    </row>
    <row r="30" spans="1:14" x14ac:dyDescent="0.25">
      <c r="A30" s="25" t="s">
        <v>59</v>
      </c>
      <c r="B30" s="24" t="s">
        <v>60</v>
      </c>
      <c r="C30" s="54">
        <v>78741.915701409525</v>
      </c>
      <c r="D30" s="27"/>
      <c r="F30" s="121">
        <v>0.3</v>
      </c>
      <c r="G30" s="118">
        <v>0.55000000000000004</v>
      </c>
      <c r="H30" s="118">
        <v>0.05</v>
      </c>
      <c r="I30" s="118">
        <v>0.1</v>
      </c>
      <c r="J30" s="56">
        <f t="shared" si="13"/>
        <v>23622.574710422858</v>
      </c>
      <c r="K30" s="56">
        <f t="shared" si="14"/>
        <v>43308.053635775243</v>
      </c>
      <c r="L30" s="56">
        <f t="shared" si="15"/>
        <v>3937.0957850704763</v>
      </c>
      <c r="M30" s="111">
        <f t="shared" si="15"/>
        <v>7874.1915701409525</v>
      </c>
      <c r="N30" s="4"/>
    </row>
    <row r="31" spans="1:14" x14ac:dyDescent="0.25">
      <c r="A31" s="25" t="s">
        <v>61</v>
      </c>
      <c r="B31" s="24" t="s">
        <v>62</v>
      </c>
      <c r="C31" s="54">
        <v>16216.891284815811</v>
      </c>
      <c r="D31" s="27"/>
      <c r="F31" s="121">
        <v>0.3</v>
      </c>
      <c r="G31" s="118">
        <v>0.55000000000000004</v>
      </c>
      <c r="H31" s="118">
        <v>0.05</v>
      </c>
      <c r="I31" s="118">
        <v>0.1</v>
      </c>
      <c r="J31" s="56">
        <f t="shared" si="13"/>
        <v>4865.0673854447432</v>
      </c>
      <c r="K31" s="56">
        <f t="shared" si="14"/>
        <v>8919.2902066486968</v>
      </c>
      <c r="L31" s="56">
        <f t="shared" si="15"/>
        <v>810.84456424079053</v>
      </c>
      <c r="M31" s="111">
        <f t="shared" si="15"/>
        <v>1621.6891284815811</v>
      </c>
      <c r="N31" s="4"/>
    </row>
    <row r="32" spans="1:14" x14ac:dyDescent="0.25">
      <c r="A32" s="25" t="s">
        <v>63</v>
      </c>
      <c r="B32" s="24" t="s">
        <v>64</v>
      </c>
      <c r="C32" s="54">
        <v>72250.117195816347</v>
      </c>
      <c r="D32" s="27"/>
      <c r="F32" s="121">
        <v>0.3</v>
      </c>
      <c r="G32" s="118">
        <v>0.55000000000000004</v>
      </c>
      <c r="H32" s="118">
        <v>0.05</v>
      </c>
      <c r="I32" s="118">
        <v>0.1</v>
      </c>
      <c r="J32" s="56">
        <f t="shared" si="13"/>
        <v>21675.035158744904</v>
      </c>
      <c r="K32" s="56">
        <f t="shared" si="14"/>
        <v>39737.564457698994</v>
      </c>
      <c r="L32" s="56">
        <f t="shared" si="15"/>
        <v>3612.5058597908173</v>
      </c>
      <c r="M32" s="111">
        <f t="shared" si="15"/>
        <v>7225.0117195816347</v>
      </c>
      <c r="N32" s="4"/>
    </row>
    <row r="33" spans="1:14" x14ac:dyDescent="0.25">
      <c r="A33" s="25" t="s">
        <v>65</v>
      </c>
      <c r="B33" s="24" t="s">
        <v>66</v>
      </c>
      <c r="C33" s="54">
        <v>18889.753523809519</v>
      </c>
      <c r="D33" s="27"/>
      <c r="F33" s="121">
        <v>0.3</v>
      </c>
      <c r="G33" s="118">
        <v>0.55000000000000004</v>
      </c>
      <c r="H33" s="118">
        <v>0.05</v>
      </c>
      <c r="I33" s="118">
        <v>0.1</v>
      </c>
      <c r="J33" s="56">
        <f t="shared" si="13"/>
        <v>5666.9260571428558</v>
      </c>
      <c r="K33" s="56">
        <f t="shared" si="14"/>
        <v>10389.364438095236</v>
      </c>
      <c r="L33" s="56">
        <f t="shared" si="15"/>
        <v>944.48767619047601</v>
      </c>
      <c r="M33" s="111">
        <f t="shared" si="15"/>
        <v>1888.975352380952</v>
      </c>
      <c r="N33" s="4"/>
    </row>
    <row r="34" spans="1:14" x14ac:dyDescent="0.25">
      <c r="A34" s="25" t="s">
        <v>67</v>
      </c>
      <c r="B34" s="24" t="s">
        <v>68</v>
      </c>
      <c r="C34" s="54">
        <v>0</v>
      </c>
      <c r="D34" s="27"/>
      <c r="F34" s="121"/>
      <c r="G34" s="118"/>
      <c r="H34" s="118"/>
      <c r="I34" s="118"/>
      <c r="J34" s="56">
        <f t="shared" si="13"/>
        <v>0</v>
      </c>
      <c r="K34" s="56">
        <f t="shared" si="14"/>
        <v>0</v>
      </c>
      <c r="L34" s="56">
        <f t="shared" si="15"/>
        <v>0</v>
      </c>
      <c r="M34" s="111">
        <f t="shared" si="15"/>
        <v>0</v>
      </c>
      <c r="N34" s="4"/>
    </row>
    <row r="35" spans="1:14" ht="13" x14ac:dyDescent="0.25">
      <c r="A35" s="13" t="s">
        <v>69</v>
      </c>
      <c r="B35" s="14" t="s">
        <v>95</v>
      </c>
      <c r="C35" s="70">
        <f>SUM(C36:C39)</f>
        <v>4495.2380952380945</v>
      </c>
      <c r="D35" s="127">
        <f>C35/$C$40</f>
        <v>2.6442577030812322E-3</v>
      </c>
      <c r="F35" s="150"/>
      <c r="G35" s="44"/>
      <c r="H35" s="44"/>
      <c r="I35" s="44"/>
      <c r="J35" s="76">
        <f>SUM(J36:J39)</f>
        <v>1348.5714285714284</v>
      </c>
      <c r="K35" s="77">
        <f>SUM(K36:K39)</f>
        <v>2472.3809523809527</v>
      </c>
      <c r="L35" s="77">
        <f>SUM(L36:L39)</f>
        <v>224.76190476190476</v>
      </c>
      <c r="M35" s="113">
        <f>SUM(M36:M39)</f>
        <v>449.52380952380952</v>
      </c>
      <c r="N35" s="4"/>
    </row>
    <row r="36" spans="1:14" x14ac:dyDescent="0.25">
      <c r="A36" s="25" t="s">
        <v>71</v>
      </c>
      <c r="B36" s="24" t="s">
        <v>72</v>
      </c>
      <c r="C36" s="54">
        <v>209.52380952380952</v>
      </c>
      <c r="D36" s="27"/>
      <c r="F36" s="121">
        <v>0.3</v>
      </c>
      <c r="G36" s="118">
        <v>0.55000000000000004</v>
      </c>
      <c r="H36" s="118">
        <v>0.05</v>
      </c>
      <c r="I36" s="118">
        <v>0.1</v>
      </c>
      <c r="J36" s="56">
        <f t="shared" ref="J36:J39" si="16">F36*$C36</f>
        <v>62.857142857142854</v>
      </c>
      <c r="K36" s="56">
        <f t="shared" ref="K36:K39" si="17">G36*$C36</f>
        <v>115.23809523809524</v>
      </c>
      <c r="L36" s="56">
        <f t="shared" ref="L36:M39" si="18">H36*$C36</f>
        <v>10.476190476190476</v>
      </c>
      <c r="M36" s="111">
        <f t="shared" si="18"/>
        <v>20.952380952380953</v>
      </c>
      <c r="N36" s="4"/>
    </row>
    <row r="37" spans="1:14" x14ac:dyDescent="0.25">
      <c r="A37" s="25" t="s">
        <v>73</v>
      </c>
      <c r="B37" s="24" t="s">
        <v>74</v>
      </c>
      <c r="C37" s="54">
        <v>4285.7142857142853</v>
      </c>
      <c r="D37" s="27"/>
      <c r="F37" s="121">
        <v>0.3</v>
      </c>
      <c r="G37" s="118">
        <v>0.55000000000000004</v>
      </c>
      <c r="H37" s="118">
        <v>0.05</v>
      </c>
      <c r="I37" s="118">
        <v>0.1</v>
      </c>
      <c r="J37" s="56">
        <f t="shared" si="16"/>
        <v>1285.7142857142856</v>
      </c>
      <c r="K37" s="56">
        <f t="shared" si="17"/>
        <v>2357.1428571428573</v>
      </c>
      <c r="L37" s="56">
        <f t="shared" si="18"/>
        <v>214.28571428571428</v>
      </c>
      <c r="M37" s="111">
        <f t="shared" si="18"/>
        <v>428.57142857142856</v>
      </c>
      <c r="N37" s="4"/>
    </row>
    <row r="38" spans="1:14" x14ac:dyDescent="0.25">
      <c r="A38" s="25" t="s">
        <v>75</v>
      </c>
      <c r="B38" s="24" t="s">
        <v>76</v>
      </c>
      <c r="C38" s="54">
        <v>0</v>
      </c>
      <c r="D38" s="27"/>
      <c r="F38" s="121"/>
      <c r="G38" s="118"/>
      <c r="H38" s="118"/>
      <c r="I38" s="118"/>
      <c r="J38" s="56">
        <f t="shared" si="16"/>
        <v>0</v>
      </c>
      <c r="K38" s="56">
        <f t="shared" si="17"/>
        <v>0</v>
      </c>
      <c r="L38" s="56">
        <f t="shared" si="18"/>
        <v>0</v>
      </c>
      <c r="M38" s="111">
        <f t="shared" si="18"/>
        <v>0</v>
      </c>
      <c r="N38" s="4"/>
    </row>
    <row r="39" spans="1:14" x14ac:dyDescent="0.25">
      <c r="A39" s="25" t="s">
        <v>77</v>
      </c>
      <c r="B39" s="24" t="s">
        <v>78</v>
      </c>
      <c r="C39" s="54">
        <v>0</v>
      </c>
      <c r="D39" s="27"/>
      <c r="F39" s="121"/>
      <c r="G39" s="118"/>
      <c r="H39" s="118"/>
      <c r="I39" s="118"/>
      <c r="J39" s="56">
        <f t="shared" si="16"/>
        <v>0</v>
      </c>
      <c r="K39" s="56">
        <f t="shared" si="17"/>
        <v>0</v>
      </c>
      <c r="L39" s="56">
        <f t="shared" si="18"/>
        <v>0</v>
      </c>
      <c r="M39" s="111">
        <f t="shared" si="18"/>
        <v>0</v>
      </c>
      <c r="N39" s="4"/>
    </row>
    <row r="40" spans="1:14" ht="13" x14ac:dyDescent="0.25">
      <c r="A40" s="33"/>
      <c r="B40" s="33" t="s">
        <v>79</v>
      </c>
      <c r="C40" s="71">
        <f>C10+C22+C25+C28+C35</f>
        <v>1700000</v>
      </c>
      <c r="D40" s="31"/>
      <c r="F40" s="151"/>
      <c r="G40" s="47"/>
      <c r="H40" s="47"/>
      <c r="I40" s="47"/>
      <c r="J40" s="78">
        <f>J10+J22+J25+J28+J35</f>
        <v>607641.03733284713</v>
      </c>
      <c r="K40" s="79">
        <f>K10+K22+K25+K28+K35</f>
        <v>821194.68750659632</v>
      </c>
      <c r="L40" s="79">
        <f>L10+L22+L25+L28+L35</f>
        <v>47799.873103080623</v>
      </c>
      <c r="M40" s="133">
        <f>M10+M22+M25+M28+M35</f>
        <v>223364.4020574764</v>
      </c>
    </row>
    <row r="41" spans="1:14" ht="13" x14ac:dyDescent="0.25">
      <c r="A41" s="13"/>
      <c r="B41" s="14"/>
      <c r="C41" s="59"/>
      <c r="D41" s="15"/>
      <c r="F41" s="150"/>
      <c r="G41" s="44"/>
      <c r="H41" s="44"/>
      <c r="I41" s="44"/>
      <c r="J41" s="62"/>
      <c r="K41" s="63"/>
      <c r="L41" s="63"/>
      <c r="M41" s="132"/>
    </row>
    <row r="42" spans="1:14" ht="13.5" thickBot="1" x14ac:dyDescent="0.3">
      <c r="A42" s="34"/>
      <c r="B42" s="34" t="s">
        <v>82</v>
      </c>
      <c r="C42" s="64"/>
      <c r="D42" s="32"/>
      <c r="E42" s="36"/>
      <c r="F42" s="49"/>
      <c r="G42" s="50"/>
      <c r="H42" s="50"/>
      <c r="I42" s="50"/>
      <c r="J42" s="65"/>
      <c r="K42" s="66"/>
      <c r="L42" s="66"/>
      <c r="M42" s="154"/>
    </row>
  </sheetData>
  <mergeCells count="3">
    <mergeCell ref="F7:L7"/>
    <mergeCell ref="F8:H8"/>
    <mergeCell ref="J8:L8"/>
  </mergeCells>
  <pageMargins left="0.7" right="0.7" top="0.75" bottom="0.75" header="0.3" footer="0.3"/>
  <headerFooter>
    <oddHeader>&amp;C&amp;"Calibri"&amp;10&amp;K000000 USAGE INTERNE - INTERN GEBRUIK&amp;1#_x000D_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07E2-642C-49AE-A400-8A2237571808}">
  <dimension ref="A1:P44"/>
  <sheetViews>
    <sheetView topLeftCell="A6" zoomScale="98" zoomScaleNormal="98" workbookViewId="0">
      <selection activeCell="C40" sqref="C40"/>
    </sheetView>
  </sheetViews>
  <sheetFormatPr defaultColWidth="9.1796875" defaultRowHeight="12.5" x14ac:dyDescent="0.25"/>
  <cols>
    <col min="1" max="1" width="13" style="3" customWidth="1"/>
    <col min="2" max="2" width="55.81640625" style="3" customWidth="1"/>
    <col min="3" max="3" width="14.54296875" style="3" customWidth="1"/>
    <col min="4" max="4" width="11.453125" style="3" customWidth="1"/>
    <col min="5" max="5" width="1.81640625" style="3" customWidth="1"/>
    <col min="6" max="9" width="8.1796875" style="4" customWidth="1"/>
    <col min="10" max="10" width="13" style="3" customWidth="1"/>
    <col min="11" max="11" width="12.1796875" style="3" bestFit="1" customWidth="1"/>
    <col min="12" max="13" width="11.81640625" style="3" customWidth="1"/>
    <col min="14" max="253" width="9.1796875" style="3"/>
    <col min="254" max="254" width="13" style="3" customWidth="1"/>
    <col min="255" max="255" width="55.81640625" style="3" customWidth="1"/>
    <col min="256" max="258" width="14.54296875" style="3" customWidth="1"/>
    <col min="259" max="259" width="11.453125" style="3" customWidth="1"/>
    <col min="260" max="260" width="1.81640625" style="3" customWidth="1"/>
    <col min="261" max="264" width="8.1796875" style="3" customWidth="1"/>
    <col min="265" max="265" width="2.54296875" style="3" customWidth="1"/>
    <col min="266" max="266" width="13" style="3" customWidth="1"/>
    <col min="267" max="267" width="12.1796875" style="3" bestFit="1" customWidth="1"/>
    <col min="268" max="269" width="11.81640625" style="3" customWidth="1"/>
    <col min="270" max="509" width="9.1796875" style="3"/>
    <col min="510" max="510" width="13" style="3" customWidth="1"/>
    <col min="511" max="511" width="55.81640625" style="3" customWidth="1"/>
    <col min="512" max="514" width="14.54296875" style="3" customWidth="1"/>
    <col min="515" max="515" width="11.453125" style="3" customWidth="1"/>
    <col min="516" max="516" width="1.81640625" style="3" customWidth="1"/>
    <col min="517" max="520" width="8.1796875" style="3" customWidth="1"/>
    <col min="521" max="521" width="2.54296875" style="3" customWidth="1"/>
    <col min="522" max="522" width="13" style="3" customWidth="1"/>
    <col min="523" max="523" width="12.1796875" style="3" bestFit="1" customWidth="1"/>
    <col min="524" max="525" width="11.81640625" style="3" customWidth="1"/>
    <col min="526" max="765" width="9.1796875" style="3"/>
    <col min="766" max="766" width="13" style="3" customWidth="1"/>
    <col min="767" max="767" width="55.81640625" style="3" customWidth="1"/>
    <col min="768" max="770" width="14.54296875" style="3" customWidth="1"/>
    <col min="771" max="771" width="11.453125" style="3" customWidth="1"/>
    <col min="772" max="772" width="1.81640625" style="3" customWidth="1"/>
    <col min="773" max="776" width="8.1796875" style="3" customWidth="1"/>
    <col min="777" max="777" width="2.54296875" style="3" customWidth="1"/>
    <col min="778" max="778" width="13" style="3" customWidth="1"/>
    <col min="779" max="779" width="12.1796875" style="3" bestFit="1" customWidth="1"/>
    <col min="780" max="781" width="11.81640625" style="3" customWidth="1"/>
    <col min="782" max="1021" width="9.1796875" style="3"/>
    <col min="1022" max="1022" width="13" style="3" customWidth="1"/>
    <col min="1023" max="1023" width="55.81640625" style="3" customWidth="1"/>
    <col min="1024" max="1026" width="14.54296875" style="3" customWidth="1"/>
    <col min="1027" max="1027" width="11.453125" style="3" customWidth="1"/>
    <col min="1028" max="1028" width="1.81640625" style="3" customWidth="1"/>
    <col min="1029" max="1032" width="8.1796875" style="3" customWidth="1"/>
    <col min="1033" max="1033" width="2.54296875" style="3" customWidth="1"/>
    <col min="1034" max="1034" width="13" style="3" customWidth="1"/>
    <col min="1035" max="1035" width="12.1796875" style="3" bestFit="1" customWidth="1"/>
    <col min="1036" max="1037" width="11.81640625" style="3" customWidth="1"/>
    <col min="1038" max="1277" width="9.1796875" style="3"/>
    <col min="1278" max="1278" width="13" style="3" customWidth="1"/>
    <col min="1279" max="1279" width="55.81640625" style="3" customWidth="1"/>
    <col min="1280" max="1282" width="14.54296875" style="3" customWidth="1"/>
    <col min="1283" max="1283" width="11.453125" style="3" customWidth="1"/>
    <col min="1284" max="1284" width="1.81640625" style="3" customWidth="1"/>
    <col min="1285" max="1288" width="8.1796875" style="3" customWidth="1"/>
    <col min="1289" max="1289" width="2.54296875" style="3" customWidth="1"/>
    <col min="1290" max="1290" width="13" style="3" customWidth="1"/>
    <col min="1291" max="1291" width="12.1796875" style="3" bestFit="1" customWidth="1"/>
    <col min="1292" max="1293" width="11.81640625" style="3" customWidth="1"/>
    <col min="1294" max="1533" width="9.1796875" style="3"/>
    <col min="1534" max="1534" width="13" style="3" customWidth="1"/>
    <col min="1535" max="1535" width="55.81640625" style="3" customWidth="1"/>
    <col min="1536" max="1538" width="14.54296875" style="3" customWidth="1"/>
    <col min="1539" max="1539" width="11.453125" style="3" customWidth="1"/>
    <col min="1540" max="1540" width="1.81640625" style="3" customWidth="1"/>
    <col min="1541" max="1544" width="8.1796875" style="3" customWidth="1"/>
    <col min="1545" max="1545" width="2.54296875" style="3" customWidth="1"/>
    <col min="1546" max="1546" width="13" style="3" customWidth="1"/>
    <col min="1547" max="1547" width="12.1796875" style="3" bestFit="1" customWidth="1"/>
    <col min="1548" max="1549" width="11.81640625" style="3" customWidth="1"/>
    <col min="1550" max="1789" width="9.1796875" style="3"/>
    <col min="1790" max="1790" width="13" style="3" customWidth="1"/>
    <col min="1791" max="1791" width="55.81640625" style="3" customWidth="1"/>
    <col min="1792" max="1794" width="14.54296875" style="3" customWidth="1"/>
    <col min="1795" max="1795" width="11.453125" style="3" customWidth="1"/>
    <col min="1796" max="1796" width="1.81640625" style="3" customWidth="1"/>
    <col min="1797" max="1800" width="8.1796875" style="3" customWidth="1"/>
    <col min="1801" max="1801" width="2.54296875" style="3" customWidth="1"/>
    <col min="1802" max="1802" width="13" style="3" customWidth="1"/>
    <col min="1803" max="1803" width="12.1796875" style="3" bestFit="1" customWidth="1"/>
    <col min="1804" max="1805" width="11.81640625" style="3" customWidth="1"/>
    <col min="1806" max="2045" width="9.1796875" style="3"/>
    <col min="2046" max="2046" width="13" style="3" customWidth="1"/>
    <col min="2047" max="2047" width="55.81640625" style="3" customWidth="1"/>
    <col min="2048" max="2050" width="14.54296875" style="3" customWidth="1"/>
    <col min="2051" max="2051" width="11.453125" style="3" customWidth="1"/>
    <col min="2052" max="2052" width="1.81640625" style="3" customWidth="1"/>
    <col min="2053" max="2056" width="8.1796875" style="3" customWidth="1"/>
    <col min="2057" max="2057" width="2.54296875" style="3" customWidth="1"/>
    <col min="2058" max="2058" width="13" style="3" customWidth="1"/>
    <col min="2059" max="2059" width="12.1796875" style="3" bestFit="1" customWidth="1"/>
    <col min="2060" max="2061" width="11.81640625" style="3" customWidth="1"/>
    <col min="2062" max="2301" width="9.1796875" style="3"/>
    <col min="2302" max="2302" width="13" style="3" customWidth="1"/>
    <col min="2303" max="2303" width="55.81640625" style="3" customWidth="1"/>
    <col min="2304" max="2306" width="14.54296875" style="3" customWidth="1"/>
    <col min="2307" max="2307" width="11.453125" style="3" customWidth="1"/>
    <col min="2308" max="2308" width="1.81640625" style="3" customWidth="1"/>
    <col min="2309" max="2312" width="8.1796875" style="3" customWidth="1"/>
    <col min="2313" max="2313" width="2.54296875" style="3" customWidth="1"/>
    <col min="2314" max="2314" width="13" style="3" customWidth="1"/>
    <col min="2315" max="2315" width="12.1796875" style="3" bestFit="1" customWidth="1"/>
    <col min="2316" max="2317" width="11.81640625" style="3" customWidth="1"/>
    <col min="2318" max="2557" width="9.1796875" style="3"/>
    <col min="2558" max="2558" width="13" style="3" customWidth="1"/>
    <col min="2559" max="2559" width="55.81640625" style="3" customWidth="1"/>
    <col min="2560" max="2562" width="14.54296875" style="3" customWidth="1"/>
    <col min="2563" max="2563" width="11.453125" style="3" customWidth="1"/>
    <col min="2564" max="2564" width="1.81640625" style="3" customWidth="1"/>
    <col min="2565" max="2568" width="8.1796875" style="3" customWidth="1"/>
    <col min="2569" max="2569" width="2.54296875" style="3" customWidth="1"/>
    <col min="2570" max="2570" width="13" style="3" customWidth="1"/>
    <col min="2571" max="2571" width="12.1796875" style="3" bestFit="1" customWidth="1"/>
    <col min="2572" max="2573" width="11.81640625" style="3" customWidth="1"/>
    <col min="2574" max="2813" width="9.1796875" style="3"/>
    <col min="2814" max="2814" width="13" style="3" customWidth="1"/>
    <col min="2815" max="2815" width="55.81640625" style="3" customWidth="1"/>
    <col min="2816" max="2818" width="14.54296875" style="3" customWidth="1"/>
    <col min="2819" max="2819" width="11.453125" style="3" customWidth="1"/>
    <col min="2820" max="2820" width="1.81640625" style="3" customWidth="1"/>
    <col min="2821" max="2824" width="8.1796875" style="3" customWidth="1"/>
    <col min="2825" max="2825" width="2.54296875" style="3" customWidth="1"/>
    <col min="2826" max="2826" width="13" style="3" customWidth="1"/>
    <col min="2827" max="2827" width="12.1796875" style="3" bestFit="1" customWidth="1"/>
    <col min="2828" max="2829" width="11.81640625" style="3" customWidth="1"/>
    <col min="2830" max="3069" width="9.1796875" style="3"/>
    <col min="3070" max="3070" width="13" style="3" customWidth="1"/>
    <col min="3071" max="3071" width="55.81640625" style="3" customWidth="1"/>
    <col min="3072" max="3074" width="14.54296875" style="3" customWidth="1"/>
    <col min="3075" max="3075" width="11.453125" style="3" customWidth="1"/>
    <col min="3076" max="3076" width="1.81640625" style="3" customWidth="1"/>
    <col min="3077" max="3080" width="8.1796875" style="3" customWidth="1"/>
    <col min="3081" max="3081" width="2.54296875" style="3" customWidth="1"/>
    <col min="3082" max="3082" width="13" style="3" customWidth="1"/>
    <col min="3083" max="3083" width="12.1796875" style="3" bestFit="1" customWidth="1"/>
    <col min="3084" max="3085" width="11.81640625" style="3" customWidth="1"/>
    <col min="3086" max="3325" width="9.1796875" style="3"/>
    <col min="3326" max="3326" width="13" style="3" customWidth="1"/>
    <col min="3327" max="3327" width="55.81640625" style="3" customWidth="1"/>
    <col min="3328" max="3330" width="14.54296875" style="3" customWidth="1"/>
    <col min="3331" max="3331" width="11.453125" style="3" customWidth="1"/>
    <col min="3332" max="3332" width="1.81640625" style="3" customWidth="1"/>
    <col min="3333" max="3336" width="8.1796875" style="3" customWidth="1"/>
    <col min="3337" max="3337" width="2.54296875" style="3" customWidth="1"/>
    <col min="3338" max="3338" width="13" style="3" customWidth="1"/>
    <col min="3339" max="3339" width="12.1796875" style="3" bestFit="1" customWidth="1"/>
    <col min="3340" max="3341" width="11.81640625" style="3" customWidth="1"/>
    <col min="3342" max="3581" width="9.1796875" style="3"/>
    <col min="3582" max="3582" width="13" style="3" customWidth="1"/>
    <col min="3583" max="3583" width="55.81640625" style="3" customWidth="1"/>
    <col min="3584" max="3586" width="14.54296875" style="3" customWidth="1"/>
    <col min="3587" max="3587" width="11.453125" style="3" customWidth="1"/>
    <col min="3588" max="3588" width="1.81640625" style="3" customWidth="1"/>
    <col min="3589" max="3592" width="8.1796875" style="3" customWidth="1"/>
    <col min="3593" max="3593" width="2.54296875" style="3" customWidth="1"/>
    <col min="3594" max="3594" width="13" style="3" customWidth="1"/>
    <col min="3595" max="3595" width="12.1796875" style="3" bestFit="1" customWidth="1"/>
    <col min="3596" max="3597" width="11.81640625" style="3" customWidth="1"/>
    <col min="3598" max="3837" width="9.1796875" style="3"/>
    <col min="3838" max="3838" width="13" style="3" customWidth="1"/>
    <col min="3839" max="3839" width="55.81640625" style="3" customWidth="1"/>
    <col min="3840" max="3842" width="14.54296875" style="3" customWidth="1"/>
    <col min="3843" max="3843" width="11.453125" style="3" customWidth="1"/>
    <col min="3844" max="3844" width="1.81640625" style="3" customWidth="1"/>
    <col min="3845" max="3848" width="8.1796875" style="3" customWidth="1"/>
    <col min="3849" max="3849" width="2.54296875" style="3" customWidth="1"/>
    <col min="3850" max="3850" width="13" style="3" customWidth="1"/>
    <col min="3851" max="3851" width="12.1796875" style="3" bestFit="1" customWidth="1"/>
    <col min="3852" max="3853" width="11.81640625" style="3" customWidth="1"/>
    <col min="3854" max="4093" width="9.1796875" style="3"/>
    <col min="4094" max="4094" width="13" style="3" customWidth="1"/>
    <col min="4095" max="4095" width="55.81640625" style="3" customWidth="1"/>
    <col min="4096" max="4098" width="14.54296875" style="3" customWidth="1"/>
    <col min="4099" max="4099" width="11.453125" style="3" customWidth="1"/>
    <col min="4100" max="4100" width="1.81640625" style="3" customWidth="1"/>
    <col min="4101" max="4104" width="8.1796875" style="3" customWidth="1"/>
    <col min="4105" max="4105" width="2.54296875" style="3" customWidth="1"/>
    <col min="4106" max="4106" width="13" style="3" customWidth="1"/>
    <col min="4107" max="4107" width="12.1796875" style="3" bestFit="1" customWidth="1"/>
    <col min="4108" max="4109" width="11.81640625" style="3" customWidth="1"/>
    <col min="4110" max="4349" width="9.1796875" style="3"/>
    <col min="4350" max="4350" width="13" style="3" customWidth="1"/>
    <col min="4351" max="4351" width="55.81640625" style="3" customWidth="1"/>
    <col min="4352" max="4354" width="14.54296875" style="3" customWidth="1"/>
    <col min="4355" max="4355" width="11.453125" style="3" customWidth="1"/>
    <col min="4356" max="4356" width="1.81640625" style="3" customWidth="1"/>
    <col min="4357" max="4360" width="8.1796875" style="3" customWidth="1"/>
    <col min="4361" max="4361" width="2.54296875" style="3" customWidth="1"/>
    <col min="4362" max="4362" width="13" style="3" customWidth="1"/>
    <col min="4363" max="4363" width="12.1796875" style="3" bestFit="1" customWidth="1"/>
    <col min="4364" max="4365" width="11.81640625" style="3" customWidth="1"/>
    <col min="4366" max="4605" width="9.1796875" style="3"/>
    <col min="4606" max="4606" width="13" style="3" customWidth="1"/>
    <col min="4607" max="4607" width="55.81640625" style="3" customWidth="1"/>
    <col min="4608" max="4610" width="14.54296875" style="3" customWidth="1"/>
    <col min="4611" max="4611" width="11.453125" style="3" customWidth="1"/>
    <col min="4612" max="4612" width="1.81640625" style="3" customWidth="1"/>
    <col min="4613" max="4616" width="8.1796875" style="3" customWidth="1"/>
    <col min="4617" max="4617" width="2.54296875" style="3" customWidth="1"/>
    <col min="4618" max="4618" width="13" style="3" customWidth="1"/>
    <col min="4619" max="4619" width="12.1796875" style="3" bestFit="1" customWidth="1"/>
    <col min="4620" max="4621" width="11.81640625" style="3" customWidth="1"/>
    <col min="4622" max="4861" width="9.1796875" style="3"/>
    <col min="4862" max="4862" width="13" style="3" customWidth="1"/>
    <col min="4863" max="4863" width="55.81640625" style="3" customWidth="1"/>
    <col min="4864" max="4866" width="14.54296875" style="3" customWidth="1"/>
    <col min="4867" max="4867" width="11.453125" style="3" customWidth="1"/>
    <col min="4868" max="4868" width="1.81640625" style="3" customWidth="1"/>
    <col min="4869" max="4872" width="8.1796875" style="3" customWidth="1"/>
    <col min="4873" max="4873" width="2.54296875" style="3" customWidth="1"/>
    <col min="4874" max="4874" width="13" style="3" customWidth="1"/>
    <col min="4875" max="4875" width="12.1796875" style="3" bestFit="1" customWidth="1"/>
    <col min="4876" max="4877" width="11.81640625" style="3" customWidth="1"/>
    <col min="4878" max="5117" width="9.1796875" style="3"/>
    <col min="5118" max="5118" width="13" style="3" customWidth="1"/>
    <col min="5119" max="5119" width="55.81640625" style="3" customWidth="1"/>
    <col min="5120" max="5122" width="14.54296875" style="3" customWidth="1"/>
    <col min="5123" max="5123" width="11.453125" style="3" customWidth="1"/>
    <col min="5124" max="5124" width="1.81640625" style="3" customWidth="1"/>
    <col min="5125" max="5128" width="8.1796875" style="3" customWidth="1"/>
    <col min="5129" max="5129" width="2.54296875" style="3" customWidth="1"/>
    <col min="5130" max="5130" width="13" style="3" customWidth="1"/>
    <col min="5131" max="5131" width="12.1796875" style="3" bestFit="1" customWidth="1"/>
    <col min="5132" max="5133" width="11.81640625" style="3" customWidth="1"/>
    <col min="5134" max="5373" width="9.1796875" style="3"/>
    <col min="5374" max="5374" width="13" style="3" customWidth="1"/>
    <col min="5375" max="5375" width="55.81640625" style="3" customWidth="1"/>
    <col min="5376" max="5378" width="14.54296875" style="3" customWidth="1"/>
    <col min="5379" max="5379" width="11.453125" style="3" customWidth="1"/>
    <col min="5380" max="5380" width="1.81640625" style="3" customWidth="1"/>
    <col min="5381" max="5384" width="8.1796875" style="3" customWidth="1"/>
    <col min="5385" max="5385" width="2.54296875" style="3" customWidth="1"/>
    <col min="5386" max="5386" width="13" style="3" customWidth="1"/>
    <col min="5387" max="5387" width="12.1796875" style="3" bestFit="1" customWidth="1"/>
    <col min="5388" max="5389" width="11.81640625" style="3" customWidth="1"/>
    <col min="5390" max="5629" width="9.1796875" style="3"/>
    <col min="5630" max="5630" width="13" style="3" customWidth="1"/>
    <col min="5631" max="5631" width="55.81640625" style="3" customWidth="1"/>
    <col min="5632" max="5634" width="14.54296875" style="3" customWidth="1"/>
    <col min="5635" max="5635" width="11.453125" style="3" customWidth="1"/>
    <col min="5636" max="5636" width="1.81640625" style="3" customWidth="1"/>
    <col min="5637" max="5640" width="8.1796875" style="3" customWidth="1"/>
    <col min="5641" max="5641" width="2.54296875" style="3" customWidth="1"/>
    <col min="5642" max="5642" width="13" style="3" customWidth="1"/>
    <col min="5643" max="5643" width="12.1796875" style="3" bestFit="1" customWidth="1"/>
    <col min="5644" max="5645" width="11.81640625" style="3" customWidth="1"/>
    <col min="5646" max="5885" width="9.1796875" style="3"/>
    <col min="5886" max="5886" width="13" style="3" customWidth="1"/>
    <col min="5887" max="5887" width="55.81640625" style="3" customWidth="1"/>
    <col min="5888" max="5890" width="14.54296875" style="3" customWidth="1"/>
    <col min="5891" max="5891" width="11.453125" style="3" customWidth="1"/>
    <col min="5892" max="5892" width="1.81640625" style="3" customWidth="1"/>
    <col min="5893" max="5896" width="8.1796875" style="3" customWidth="1"/>
    <col min="5897" max="5897" width="2.54296875" style="3" customWidth="1"/>
    <col min="5898" max="5898" width="13" style="3" customWidth="1"/>
    <col min="5899" max="5899" width="12.1796875" style="3" bestFit="1" customWidth="1"/>
    <col min="5900" max="5901" width="11.81640625" style="3" customWidth="1"/>
    <col min="5902" max="6141" width="9.1796875" style="3"/>
    <col min="6142" max="6142" width="13" style="3" customWidth="1"/>
    <col min="6143" max="6143" width="55.81640625" style="3" customWidth="1"/>
    <col min="6144" max="6146" width="14.54296875" style="3" customWidth="1"/>
    <col min="6147" max="6147" width="11.453125" style="3" customWidth="1"/>
    <col min="6148" max="6148" width="1.81640625" style="3" customWidth="1"/>
    <col min="6149" max="6152" width="8.1796875" style="3" customWidth="1"/>
    <col min="6153" max="6153" width="2.54296875" style="3" customWidth="1"/>
    <col min="6154" max="6154" width="13" style="3" customWidth="1"/>
    <col min="6155" max="6155" width="12.1796875" style="3" bestFit="1" customWidth="1"/>
    <col min="6156" max="6157" width="11.81640625" style="3" customWidth="1"/>
    <col min="6158" max="6397" width="9.1796875" style="3"/>
    <col min="6398" max="6398" width="13" style="3" customWidth="1"/>
    <col min="6399" max="6399" width="55.81640625" style="3" customWidth="1"/>
    <col min="6400" max="6402" width="14.54296875" style="3" customWidth="1"/>
    <col min="6403" max="6403" width="11.453125" style="3" customWidth="1"/>
    <col min="6404" max="6404" width="1.81640625" style="3" customWidth="1"/>
    <col min="6405" max="6408" width="8.1796875" style="3" customWidth="1"/>
    <col min="6409" max="6409" width="2.54296875" style="3" customWidth="1"/>
    <col min="6410" max="6410" width="13" style="3" customWidth="1"/>
    <col min="6411" max="6411" width="12.1796875" style="3" bestFit="1" customWidth="1"/>
    <col min="6412" max="6413" width="11.81640625" style="3" customWidth="1"/>
    <col min="6414" max="6653" width="9.1796875" style="3"/>
    <col min="6654" max="6654" width="13" style="3" customWidth="1"/>
    <col min="6655" max="6655" width="55.81640625" style="3" customWidth="1"/>
    <col min="6656" max="6658" width="14.54296875" style="3" customWidth="1"/>
    <col min="6659" max="6659" width="11.453125" style="3" customWidth="1"/>
    <col min="6660" max="6660" width="1.81640625" style="3" customWidth="1"/>
    <col min="6661" max="6664" width="8.1796875" style="3" customWidth="1"/>
    <col min="6665" max="6665" width="2.54296875" style="3" customWidth="1"/>
    <col min="6666" max="6666" width="13" style="3" customWidth="1"/>
    <col min="6667" max="6667" width="12.1796875" style="3" bestFit="1" customWidth="1"/>
    <col min="6668" max="6669" width="11.81640625" style="3" customWidth="1"/>
    <col min="6670" max="6909" width="9.1796875" style="3"/>
    <col min="6910" max="6910" width="13" style="3" customWidth="1"/>
    <col min="6911" max="6911" width="55.81640625" style="3" customWidth="1"/>
    <col min="6912" max="6914" width="14.54296875" style="3" customWidth="1"/>
    <col min="6915" max="6915" width="11.453125" style="3" customWidth="1"/>
    <col min="6916" max="6916" width="1.81640625" style="3" customWidth="1"/>
    <col min="6917" max="6920" width="8.1796875" style="3" customWidth="1"/>
    <col min="6921" max="6921" width="2.54296875" style="3" customWidth="1"/>
    <col min="6922" max="6922" width="13" style="3" customWidth="1"/>
    <col min="6923" max="6923" width="12.1796875" style="3" bestFit="1" customWidth="1"/>
    <col min="6924" max="6925" width="11.81640625" style="3" customWidth="1"/>
    <col min="6926" max="7165" width="9.1796875" style="3"/>
    <col min="7166" max="7166" width="13" style="3" customWidth="1"/>
    <col min="7167" max="7167" width="55.81640625" style="3" customWidth="1"/>
    <col min="7168" max="7170" width="14.54296875" style="3" customWidth="1"/>
    <col min="7171" max="7171" width="11.453125" style="3" customWidth="1"/>
    <col min="7172" max="7172" width="1.81640625" style="3" customWidth="1"/>
    <col min="7173" max="7176" width="8.1796875" style="3" customWidth="1"/>
    <col min="7177" max="7177" width="2.54296875" style="3" customWidth="1"/>
    <col min="7178" max="7178" width="13" style="3" customWidth="1"/>
    <col min="7179" max="7179" width="12.1796875" style="3" bestFit="1" customWidth="1"/>
    <col min="7180" max="7181" width="11.81640625" style="3" customWidth="1"/>
    <col min="7182" max="7421" width="9.1796875" style="3"/>
    <col min="7422" max="7422" width="13" style="3" customWidth="1"/>
    <col min="7423" max="7423" width="55.81640625" style="3" customWidth="1"/>
    <col min="7424" max="7426" width="14.54296875" style="3" customWidth="1"/>
    <col min="7427" max="7427" width="11.453125" style="3" customWidth="1"/>
    <col min="7428" max="7428" width="1.81640625" style="3" customWidth="1"/>
    <col min="7429" max="7432" width="8.1796875" style="3" customWidth="1"/>
    <col min="7433" max="7433" width="2.54296875" style="3" customWidth="1"/>
    <col min="7434" max="7434" width="13" style="3" customWidth="1"/>
    <col min="7435" max="7435" width="12.1796875" style="3" bestFit="1" customWidth="1"/>
    <col min="7436" max="7437" width="11.81640625" style="3" customWidth="1"/>
    <col min="7438" max="7677" width="9.1796875" style="3"/>
    <col min="7678" max="7678" width="13" style="3" customWidth="1"/>
    <col min="7679" max="7679" width="55.81640625" style="3" customWidth="1"/>
    <col min="7680" max="7682" width="14.54296875" style="3" customWidth="1"/>
    <col min="7683" max="7683" width="11.453125" style="3" customWidth="1"/>
    <col min="7684" max="7684" width="1.81640625" style="3" customWidth="1"/>
    <col min="7685" max="7688" width="8.1796875" style="3" customWidth="1"/>
    <col min="7689" max="7689" width="2.54296875" style="3" customWidth="1"/>
    <col min="7690" max="7690" width="13" style="3" customWidth="1"/>
    <col min="7691" max="7691" width="12.1796875" style="3" bestFit="1" customWidth="1"/>
    <col min="7692" max="7693" width="11.81640625" style="3" customWidth="1"/>
    <col min="7694" max="7933" width="9.1796875" style="3"/>
    <col min="7934" max="7934" width="13" style="3" customWidth="1"/>
    <col min="7935" max="7935" width="55.81640625" style="3" customWidth="1"/>
    <col min="7936" max="7938" width="14.54296875" style="3" customWidth="1"/>
    <col min="7939" max="7939" width="11.453125" style="3" customWidth="1"/>
    <col min="7940" max="7940" width="1.81640625" style="3" customWidth="1"/>
    <col min="7941" max="7944" width="8.1796875" style="3" customWidth="1"/>
    <col min="7945" max="7945" width="2.54296875" style="3" customWidth="1"/>
    <col min="7946" max="7946" width="13" style="3" customWidth="1"/>
    <col min="7947" max="7947" width="12.1796875" style="3" bestFit="1" customWidth="1"/>
    <col min="7948" max="7949" width="11.81640625" style="3" customWidth="1"/>
    <col min="7950" max="8189" width="9.1796875" style="3"/>
    <col min="8190" max="8190" width="13" style="3" customWidth="1"/>
    <col min="8191" max="8191" width="55.81640625" style="3" customWidth="1"/>
    <col min="8192" max="8194" width="14.54296875" style="3" customWidth="1"/>
    <col min="8195" max="8195" width="11.453125" style="3" customWidth="1"/>
    <col min="8196" max="8196" width="1.81640625" style="3" customWidth="1"/>
    <col min="8197" max="8200" width="8.1796875" style="3" customWidth="1"/>
    <col min="8201" max="8201" width="2.54296875" style="3" customWidth="1"/>
    <col min="8202" max="8202" width="13" style="3" customWidth="1"/>
    <col min="8203" max="8203" width="12.1796875" style="3" bestFit="1" customWidth="1"/>
    <col min="8204" max="8205" width="11.81640625" style="3" customWidth="1"/>
    <col min="8206" max="8445" width="9.1796875" style="3"/>
    <col min="8446" max="8446" width="13" style="3" customWidth="1"/>
    <col min="8447" max="8447" width="55.81640625" style="3" customWidth="1"/>
    <col min="8448" max="8450" width="14.54296875" style="3" customWidth="1"/>
    <col min="8451" max="8451" width="11.453125" style="3" customWidth="1"/>
    <col min="8452" max="8452" width="1.81640625" style="3" customWidth="1"/>
    <col min="8453" max="8456" width="8.1796875" style="3" customWidth="1"/>
    <col min="8457" max="8457" width="2.54296875" style="3" customWidth="1"/>
    <col min="8458" max="8458" width="13" style="3" customWidth="1"/>
    <col min="8459" max="8459" width="12.1796875" style="3" bestFit="1" customWidth="1"/>
    <col min="8460" max="8461" width="11.81640625" style="3" customWidth="1"/>
    <col min="8462" max="8701" width="9.1796875" style="3"/>
    <col min="8702" max="8702" width="13" style="3" customWidth="1"/>
    <col min="8703" max="8703" width="55.81640625" style="3" customWidth="1"/>
    <col min="8704" max="8706" width="14.54296875" style="3" customWidth="1"/>
    <col min="8707" max="8707" width="11.453125" style="3" customWidth="1"/>
    <col min="8708" max="8708" width="1.81640625" style="3" customWidth="1"/>
    <col min="8709" max="8712" width="8.1796875" style="3" customWidth="1"/>
    <col min="8713" max="8713" width="2.54296875" style="3" customWidth="1"/>
    <col min="8714" max="8714" width="13" style="3" customWidth="1"/>
    <col min="8715" max="8715" width="12.1796875" style="3" bestFit="1" customWidth="1"/>
    <col min="8716" max="8717" width="11.81640625" style="3" customWidth="1"/>
    <col min="8718" max="8957" width="9.1796875" style="3"/>
    <col min="8958" max="8958" width="13" style="3" customWidth="1"/>
    <col min="8959" max="8959" width="55.81640625" style="3" customWidth="1"/>
    <col min="8960" max="8962" width="14.54296875" style="3" customWidth="1"/>
    <col min="8963" max="8963" width="11.453125" style="3" customWidth="1"/>
    <col min="8964" max="8964" width="1.81640625" style="3" customWidth="1"/>
    <col min="8965" max="8968" width="8.1796875" style="3" customWidth="1"/>
    <col min="8969" max="8969" width="2.54296875" style="3" customWidth="1"/>
    <col min="8970" max="8970" width="13" style="3" customWidth="1"/>
    <col min="8971" max="8971" width="12.1796875" style="3" bestFit="1" customWidth="1"/>
    <col min="8972" max="8973" width="11.81640625" style="3" customWidth="1"/>
    <col min="8974" max="9213" width="9.1796875" style="3"/>
    <col min="9214" max="9214" width="13" style="3" customWidth="1"/>
    <col min="9215" max="9215" width="55.81640625" style="3" customWidth="1"/>
    <col min="9216" max="9218" width="14.54296875" style="3" customWidth="1"/>
    <col min="9219" max="9219" width="11.453125" style="3" customWidth="1"/>
    <col min="9220" max="9220" width="1.81640625" style="3" customWidth="1"/>
    <col min="9221" max="9224" width="8.1796875" style="3" customWidth="1"/>
    <col min="9225" max="9225" width="2.54296875" style="3" customWidth="1"/>
    <col min="9226" max="9226" width="13" style="3" customWidth="1"/>
    <col min="9227" max="9227" width="12.1796875" style="3" bestFit="1" customWidth="1"/>
    <col min="9228" max="9229" width="11.81640625" style="3" customWidth="1"/>
    <col min="9230" max="9469" width="9.1796875" style="3"/>
    <col min="9470" max="9470" width="13" style="3" customWidth="1"/>
    <col min="9471" max="9471" width="55.81640625" style="3" customWidth="1"/>
    <col min="9472" max="9474" width="14.54296875" style="3" customWidth="1"/>
    <col min="9475" max="9475" width="11.453125" style="3" customWidth="1"/>
    <col min="9476" max="9476" width="1.81640625" style="3" customWidth="1"/>
    <col min="9477" max="9480" width="8.1796875" style="3" customWidth="1"/>
    <col min="9481" max="9481" width="2.54296875" style="3" customWidth="1"/>
    <col min="9482" max="9482" width="13" style="3" customWidth="1"/>
    <col min="9483" max="9483" width="12.1796875" style="3" bestFit="1" customWidth="1"/>
    <col min="9484" max="9485" width="11.81640625" style="3" customWidth="1"/>
    <col min="9486" max="9725" width="9.1796875" style="3"/>
    <col min="9726" max="9726" width="13" style="3" customWidth="1"/>
    <col min="9727" max="9727" width="55.81640625" style="3" customWidth="1"/>
    <col min="9728" max="9730" width="14.54296875" style="3" customWidth="1"/>
    <col min="9731" max="9731" width="11.453125" style="3" customWidth="1"/>
    <col min="9732" max="9732" width="1.81640625" style="3" customWidth="1"/>
    <col min="9733" max="9736" width="8.1796875" style="3" customWidth="1"/>
    <col min="9737" max="9737" width="2.54296875" style="3" customWidth="1"/>
    <col min="9738" max="9738" width="13" style="3" customWidth="1"/>
    <col min="9739" max="9739" width="12.1796875" style="3" bestFit="1" customWidth="1"/>
    <col min="9740" max="9741" width="11.81640625" style="3" customWidth="1"/>
    <col min="9742" max="9981" width="9.1796875" style="3"/>
    <col min="9982" max="9982" width="13" style="3" customWidth="1"/>
    <col min="9983" max="9983" width="55.81640625" style="3" customWidth="1"/>
    <col min="9984" max="9986" width="14.54296875" style="3" customWidth="1"/>
    <col min="9987" max="9987" width="11.453125" style="3" customWidth="1"/>
    <col min="9988" max="9988" width="1.81640625" style="3" customWidth="1"/>
    <col min="9989" max="9992" width="8.1796875" style="3" customWidth="1"/>
    <col min="9993" max="9993" width="2.54296875" style="3" customWidth="1"/>
    <col min="9994" max="9994" width="13" style="3" customWidth="1"/>
    <col min="9995" max="9995" width="12.1796875" style="3" bestFit="1" customWidth="1"/>
    <col min="9996" max="9997" width="11.81640625" style="3" customWidth="1"/>
    <col min="9998" max="10237" width="9.1796875" style="3"/>
    <col min="10238" max="10238" width="13" style="3" customWidth="1"/>
    <col min="10239" max="10239" width="55.81640625" style="3" customWidth="1"/>
    <col min="10240" max="10242" width="14.54296875" style="3" customWidth="1"/>
    <col min="10243" max="10243" width="11.453125" style="3" customWidth="1"/>
    <col min="10244" max="10244" width="1.81640625" style="3" customWidth="1"/>
    <col min="10245" max="10248" width="8.1796875" style="3" customWidth="1"/>
    <col min="10249" max="10249" width="2.54296875" style="3" customWidth="1"/>
    <col min="10250" max="10250" width="13" style="3" customWidth="1"/>
    <col min="10251" max="10251" width="12.1796875" style="3" bestFit="1" customWidth="1"/>
    <col min="10252" max="10253" width="11.81640625" style="3" customWidth="1"/>
    <col min="10254" max="10493" width="9.1796875" style="3"/>
    <col min="10494" max="10494" width="13" style="3" customWidth="1"/>
    <col min="10495" max="10495" width="55.81640625" style="3" customWidth="1"/>
    <col min="10496" max="10498" width="14.54296875" style="3" customWidth="1"/>
    <col min="10499" max="10499" width="11.453125" style="3" customWidth="1"/>
    <col min="10500" max="10500" width="1.81640625" style="3" customWidth="1"/>
    <col min="10501" max="10504" width="8.1796875" style="3" customWidth="1"/>
    <col min="10505" max="10505" width="2.54296875" style="3" customWidth="1"/>
    <col min="10506" max="10506" width="13" style="3" customWidth="1"/>
    <col min="10507" max="10507" width="12.1796875" style="3" bestFit="1" customWidth="1"/>
    <col min="10508" max="10509" width="11.81640625" style="3" customWidth="1"/>
    <col min="10510" max="10749" width="9.1796875" style="3"/>
    <col min="10750" max="10750" width="13" style="3" customWidth="1"/>
    <col min="10751" max="10751" width="55.81640625" style="3" customWidth="1"/>
    <col min="10752" max="10754" width="14.54296875" style="3" customWidth="1"/>
    <col min="10755" max="10755" width="11.453125" style="3" customWidth="1"/>
    <col min="10756" max="10756" width="1.81640625" style="3" customWidth="1"/>
    <col min="10757" max="10760" width="8.1796875" style="3" customWidth="1"/>
    <col min="10761" max="10761" width="2.54296875" style="3" customWidth="1"/>
    <col min="10762" max="10762" width="13" style="3" customWidth="1"/>
    <col min="10763" max="10763" width="12.1796875" style="3" bestFit="1" customWidth="1"/>
    <col min="10764" max="10765" width="11.81640625" style="3" customWidth="1"/>
    <col min="10766" max="11005" width="9.1796875" style="3"/>
    <col min="11006" max="11006" width="13" style="3" customWidth="1"/>
    <col min="11007" max="11007" width="55.81640625" style="3" customWidth="1"/>
    <col min="11008" max="11010" width="14.54296875" style="3" customWidth="1"/>
    <col min="11011" max="11011" width="11.453125" style="3" customWidth="1"/>
    <col min="11012" max="11012" width="1.81640625" style="3" customWidth="1"/>
    <col min="11013" max="11016" width="8.1796875" style="3" customWidth="1"/>
    <col min="11017" max="11017" width="2.54296875" style="3" customWidth="1"/>
    <col min="11018" max="11018" width="13" style="3" customWidth="1"/>
    <col min="11019" max="11019" width="12.1796875" style="3" bestFit="1" customWidth="1"/>
    <col min="11020" max="11021" width="11.81640625" style="3" customWidth="1"/>
    <col min="11022" max="11261" width="9.1796875" style="3"/>
    <col min="11262" max="11262" width="13" style="3" customWidth="1"/>
    <col min="11263" max="11263" width="55.81640625" style="3" customWidth="1"/>
    <col min="11264" max="11266" width="14.54296875" style="3" customWidth="1"/>
    <col min="11267" max="11267" width="11.453125" style="3" customWidth="1"/>
    <col min="11268" max="11268" width="1.81640625" style="3" customWidth="1"/>
    <col min="11269" max="11272" width="8.1796875" style="3" customWidth="1"/>
    <col min="11273" max="11273" width="2.54296875" style="3" customWidth="1"/>
    <col min="11274" max="11274" width="13" style="3" customWidth="1"/>
    <col min="11275" max="11275" width="12.1796875" style="3" bestFit="1" customWidth="1"/>
    <col min="11276" max="11277" width="11.81640625" style="3" customWidth="1"/>
    <col min="11278" max="11517" width="9.1796875" style="3"/>
    <col min="11518" max="11518" width="13" style="3" customWidth="1"/>
    <col min="11519" max="11519" width="55.81640625" style="3" customWidth="1"/>
    <col min="11520" max="11522" width="14.54296875" style="3" customWidth="1"/>
    <col min="11523" max="11523" width="11.453125" style="3" customWidth="1"/>
    <col min="11524" max="11524" width="1.81640625" style="3" customWidth="1"/>
    <col min="11525" max="11528" width="8.1796875" style="3" customWidth="1"/>
    <col min="11529" max="11529" width="2.54296875" style="3" customWidth="1"/>
    <col min="11530" max="11530" width="13" style="3" customWidth="1"/>
    <col min="11531" max="11531" width="12.1796875" style="3" bestFit="1" customWidth="1"/>
    <col min="11532" max="11533" width="11.81640625" style="3" customWidth="1"/>
    <col min="11534" max="11773" width="9.1796875" style="3"/>
    <col min="11774" max="11774" width="13" style="3" customWidth="1"/>
    <col min="11775" max="11775" width="55.81640625" style="3" customWidth="1"/>
    <col min="11776" max="11778" width="14.54296875" style="3" customWidth="1"/>
    <col min="11779" max="11779" width="11.453125" style="3" customWidth="1"/>
    <col min="11780" max="11780" width="1.81640625" style="3" customWidth="1"/>
    <col min="11781" max="11784" width="8.1796875" style="3" customWidth="1"/>
    <col min="11785" max="11785" width="2.54296875" style="3" customWidth="1"/>
    <col min="11786" max="11786" width="13" style="3" customWidth="1"/>
    <col min="11787" max="11787" width="12.1796875" style="3" bestFit="1" customWidth="1"/>
    <col min="11788" max="11789" width="11.81640625" style="3" customWidth="1"/>
    <col min="11790" max="12029" width="9.1796875" style="3"/>
    <col min="12030" max="12030" width="13" style="3" customWidth="1"/>
    <col min="12031" max="12031" width="55.81640625" style="3" customWidth="1"/>
    <col min="12032" max="12034" width="14.54296875" style="3" customWidth="1"/>
    <col min="12035" max="12035" width="11.453125" style="3" customWidth="1"/>
    <col min="12036" max="12036" width="1.81640625" style="3" customWidth="1"/>
    <col min="12037" max="12040" width="8.1796875" style="3" customWidth="1"/>
    <col min="12041" max="12041" width="2.54296875" style="3" customWidth="1"/>
    <col min="12042" max="12042" width="13" style="3" customWidth="1"/>
    <col min="12043" max="12043" width="12.1796875" style="3" bestFit="1" customWidth="1"/>
    <col min="12044" max="12045" width="11.81640625" style="3" customWidth="1"/>
    <col min="12046" max="12285" width="9.1796875" style="3"/>
    <col min="12286" max="12286" width="13" style="3" customWidth="1"/>
    <col min="12287" max="12287" width="55.81640625" style="3" customWidth="1"/>
    <col min="12288" max="12290" width="14.54296875" style="3" customWidth="1"/>
    <col min="12291" max="12291" width="11.453125" style="3" customWidth="1"/>
    <col min="12292" max="12292" width="1.81640625" style="3" customWidth="1"/>
    <col min="12293" max="12296" width="8.1796875" style="3" customWidth="1"/>
    <col min="12297" max="12297" width="2.54296875" style="3" customWidth="1"/>
    <col min="12298" max="12298" width="13" style="3" customWidth="1"/>
    <col min="12299" max="12299" width="12.1796875" style="3" bestFit="1" customWidth="1"/>
    <col min="12300" max="12301" width="11.81640625" style="3" customWidth="1"/>
    <col min="12302" max="12541" width="9.1796875" style="3"/>
    <col min="12542" max="12542" width="13" style="3" customWidth="1"/>
    <col min="12543" max="12543" width="55.81640625" style="3" customWidth="1"/>
    <col min="12544" max="12546" width="14.54296875" style="3" customWidth="1"/>
    <col min="12547" max="12547" width="11.453125" style="3" customWidth="1"/>
    <col min="12548" max="12548" width="1.81640625" style="3" customWidth="1"/>
    <col min="12549" max="12552" width="8.1796875" style="3" customWidth="1"/>
    <col min="12553" max="12553" width="2.54296875" style="3" customWidth="1"/>
    <col min="12554" max="12554" width="13" style="3" customWidth="1"/>
    <col min="12555" max="12555" width="12.1796875" style="3" bestFit="1" customWidth="1"/>
    <col min="12556" max="12557" width="11.81640625" style="3" customWidth="1"/>
    <col min="12558" max="12797" width="9.1796875" style="3"/>
    <col min="12798" max="12798" width="13" style="3" customWidth="1"/>
    <col min="12799" max="12799" width="55.81640625" style="3" customWidth="1"/>
    <col min="12800" max="12802" width="14.54296875" style="3" customWidth="1"/>
    <col min="12803" max="12803" width="11.453125" style="3" customWidth="1"/>
    <col min="12804" max="12804" width="1.81640625" style="3" customWidth="1"/>
    <col min="12805" max="12808" width="8.1796875" style="3" customWidth="1"/>
    <col min="12809" max="12809" width="2.54296875" style="3" customWidth="1"/>
    <col min="12810" max="12810" width="13" style="3" customWidth="1"/>
    <col min="12811" max="12811" width="12.1796875" style="3" bestFit="1" customWidth="1"/>
    <col min="12812" max="12813" width="11.81640625" style="3" customWidth="1"/>
    <col min="12814" max="13053" width="9.1796875" style="3"/>
    <col min="13054" max="13054" width="13" style="3" customWidth="1"/>
    <col min="13055" max="13055" width="55.81640625" style="3" customWidth="1"/>
    <col min="13056" max="13058" width="14.54296875" style="3" customWidth="1"/>
    <col min="13059" max="13059" width="11.453125" style="3" customWidth="1"/>
    <col min="13060" max="13060" width="1.81640625" style="3" customWidth="1"/>
    <col min="13061" max="13064" width="8.1796875" style="3" customWidth="1"/>
    <col min="13065" max="13065" width="2.54296875" style="3" customWidth="1"/>
    <col min="13066" max="13066" width="13" style="3" customWidth="1"/>
    <col min="13067" max="13067" width="12.1796875" style="3" bestFit="1" customWidth="1"/>
    <col min="13068" max="13069" width="11.81640625" style="3" customWidth="1"/>
    <col min="13070" max="13309" width="9.1796875" style="3"/>
    <col min="13310" max="13310" width="13" style="3" customWidth="1"/>
    <col min="13311" max="13311" width="55.81640625" style="3" customWidth="1"/>
    <col min="13312" max="13314" width="14.54296875" style="3" customWidth="1"/>
    <col min="13315" max="13315" width="11.453125" style="3" customWidth="1"/>
    <col min="13316" max="13316" width="1.81640625" style="3" customWidth="1"/>
    <col min="13317" max="13320" width="8.1796875" style="3" customWidth="1"/>
    <col min="13321" max="13321" width="2.54296875" style="3" customWidth="1"/>
    <col min="13322" max="13322" width="13" style="3" customWidth="1"/>
    <col min="13323" max="13323" width="12.1796875" style="3" bestFit="1" customWidth="1"/>
    <col min="13324" max="13325" width="11.81640625" style="3" customWidth="1"/>
    <col min="13326" max="13565" width="9.1796875" style="3"/>
    <col min="13566" max="13566" width="13" style="3" customWidth="1"/>
    <col min="13567" max="13567" width="55.81640625" style="3" customWidth="1"/>
    <col min="13568" max="13570" width="14.54296875" style="3" customWidth="1"/>
    <col min="13571" max="13571" width="11.453125" style="3" customWidth="1"/>
    <col min="13572" max="13572" width="1.81640625" style="3" customWidth="1"/>
    <col min="13573" max="13576" width="8.1796875" style="3" customWidth="1"/>
    <col min="13577" max="13577" width="2.54296875" style="3" customWidth="1"/>
    <col min="13578" max="13578" width="13" style="3" customWidth="1"/>
    <col min="13579" max="13579" width="12.1796875" style="3" bestFit="1" customWidth="1"/>
    <col min="13580" max="13581" width="11.81640625" style="3" customWidth="1"/>
    <col min="13582" max="13821" width="9.1796875" style="3"/>
    <col min="13822" max="13822" width="13" style="3" customWidth="1"/>
    <col min="13823" max="13823" width="55.81640625" style="3" customWidth="1"/>
    <col min="13824" max="13826" width="14.54296875" style="3" customWidth="1"/>
    <col min="13827" max="13827" width="11.453125" style="3" customWidth="1"/>
    <col min="13828" max="13828" width="1.81640625" style="3" customWidth="1"/>
    <col min="13829" max="13832" width="8.1796875" style="3" customWidth="1"/>
    <col min="13833" max="13833" width="2.54296875" style="3" customWidth="1"/>
    <col min="13834" max="13834" width="13" style="3" customWidth="1"/>
    <col min="13835" max="13835" width="12.1796875" style="3" bestFit="1" customWidth="1"/>
    <col min="13836" max="13837" width="11.81640625" style="3" customWidth="1"/>
    <col min="13838" max="14077" width="9.1796875" style="3"/>
    <col min="14078" max="14078" width="13" style="3" customWidth="1"/>
    <col min="14079" max="14079" width="55.81640625" style="3" customWidth="1"/>
    <col min="14080" max="14082" width="14.54296875" style="3" customWidth="1"/>
    <col min="14083" max="14083" width="11.453125" style="3" customWidth="1"/>
    <col min="14084" max="14084" width="1.81640625" style="3" customWidth="1"/>
    <col min="14085" max="14088" width="8.1796875" style="3" customWidth="1"/>
    <col min="14089" max="14089" width="2.54296875" style="3" customWidth="1"/>
    <col min="14090" max="14090" width="13" style="3" customWidth="1"/>
    <col min="14091" max="14091" width="12.1796875" style="3" bestFit="1" customWidth="1"/>
    <col min="14092" max="14093" width="11.81640625" style="3" customWidth="1"/>
    <col min="14094" max="14333" width="9.1796875" style="3"/>
    <col min="14334" max="14334" width="13" style="3" customWidth="1"/>
    <col min="14335" max="14335" width="55.81640625" style="3" customWidth="1"/>
    <col min="14336" max="14338" width="14.54296875" style="3" customWidth="1"/>
    <col min="14339" max="14339" width="11.453125" style="3" customWidth="1"/>
    <col min="14340" max="14340" width="1.81640625" style="3" customWidth="1"/>
    <col min="14341" max="14344" width="8.1796875" style="3" customWidth="1"/>
    <col min="14345" max="14345" width="2.54296875" style="3" customWidth="1"/>
    <col min="14346" max="14346" width="13" style="3" customWidth="1"/>
    <col min="14347" max="14347" width="12.1796875" style="3" bestFit="1" customWidth="1"/>
    <col min="14348" max="14349" width="11.81640625" style="3" customWidth="1"/>
    <col min="14350" max="14589" width="9.1796875" style="3"/>
    <col min="14590" max="14590" width="13" style="3" customWidth="1"/>
    <col min="14591" max="14591" width="55.81640625" style="3" customWidth="1"/>
    <col min="14592" max="14594" width="14.54296875" style="3" customWidth="1"/>
    <col min="14595" max="14595" width="11.453125" style="3" customWidth="1"/>
    <col min="14596" max="14596" width="1.81640625" style="3" customWidth="1"/>
    <col min="14597" max="14600" width="8.1796875" style="3" customWidth="1"/>
    <col min="14601" max="14601" width="2.54296875" style="3" customWidth="1"/>
    <col min="14602" max="14602" width="13" style="3" customWidth="1"/>
    <col min="14603" max="14603" width="12.1796875" style="3" bestFit="1" customWidth="1"/>
    <col min="14604" max="14605" width="11.81640625" style="3" customWidth="1"/>
    <col min="14606" max="14845" width="9.1796875" style="3"/>
    <col min="14846" max="14846" width="13" style="3" customWidth="1"/>
    <col min="14847" max="14847" width="55.81640625" style="3" customWidth="1"/>
    <col min="14848" max="14850" width="14.54296875" style="3" customWidth="1"/>
    <col min="14851" max="14851" width="11.453125" style="3" customWidth="1"/>
    <col min="14852" max="14852" width="1.81640625" style="3" customWidth="1"/>
    <col min="14853" max="14856" width="8.1796875" style="3" customWidth="1"/>
    <col min="14857" max="14857" width="2.54296875" style="3" customWidth="1"/>
    <col min="14858" max="14858" width="13" style="3" customWidth="1"/>
    <col min="14859" max="14859" width="12.1796875" style="3" bestFit="1" customWidth="1"/>
    <col min="14860" max="14861" width="11.81640625" style="3" customWidth="1"/>
    <col min="14862" max="15101" width="9.1796875" style="3"/>
    <col min="15102" max="15102" width="13" style="3" customWidth="1"/>
    <col min="15103" max="15103" width="55.81640625" style="3" customWidth="1"/>
    <col min="15104" max="15106" width="14.54296875" style="3" customWidth="1"/>
    <col min="15107" max="15107" width="11.453125" style="3" customWidth="1"/>
    <col min="15108" max="15108" width="1.81640625" style="3" customWidth="1"/>
    <col min="15109" max="15112" width="8.1796875" style="3" customWidth="1"/>
    <col min="15113" max="15113" width="2.54296875" style="3" customWidth="1"/>
    <col min="15114" max="15114" width="13" style="3" customWidth="1"/>
    <col min="15115" max="15115" width="12.1796875" style="3" bestFit="1" customWidth="1"/>
    <col min="15116" max="15117" width="11.81640625" style="3" customWidth="1"/>
    <col min="15118" max="15357" width="9.1796875" style="3"/>
    <col min="15358" max="15358" width="13" style="3" customWidth="1"/>
    <col min="15359" max="15359" width="55.81640625" style="3" customWidth="1"/>
    <col min="15360" max="15362" width="14.54296875" style="3" customWidth="1"/>
    <col min="15363" max="15363" width="11.453125" style="3" customWidth="1"/>
    <col min="15364" max="15364" width="1.81640625" style="3" customWidth="1"/>
    <col min="15365" max="15368" width="8.1796875" style="3" customWidth="1"/>
    <col min="15369" max="15369" width="2.54296875" style="3" customWidth="1"/>
    <col min="15370" max="15370" width="13" style="3" customWidth="1"/>
    <col min="15371" max="15371" width="12.1796875" style="3" bestFit="1" customWidth="1"/>
    <col min="15372" max="15373" width="11.81640625" style="3" customWidth="1"/>
    <col min="15374" max="15613" width="9.1796875" style="3"/>
    <col min="15614" max="15614" width="13" style="3" customWidth="1"/>
    <col min="15615" max="15615" width="55.81640625" style="3" customWidth="1"/>
    <col min="15616" max="15618" width="14.54296875" style="3" customWidth="1"/>
    <col min="15619" max="15619" width="11.453125" style="3" customWidth="1"/>
    <col min="15620" max="15620" width="1.81640625" style="3" customWidth="1"/>
    <col min="15621" max="15624" width="8.1796875" style="3" customWidth="1"/>
    <col min="15625" max="15625" width="2.54296875" style="3" customWidth="1"/>
    <col min="15626" max="15626" width="13" style="3" customWidth="1"/>
    <col min="15627" max="15627" width="12.1796875" style="3" bestFit="1" customWidth="1"/>
    <col min="15628" max="15629" width="11.81640625" style="3" customWidth="1"/>
    <col min="15630" max="15869" width="9.1796875" style="3"/>
    <col min="15870" max="15870" width="13" style="3" customWidth="1"/>
    <col min="15871" max="15871" width="55.81640625" style="3" customWidth="1"/>
    <col min="15872" max="15874" width="14.54296875" style="3" customWidth="1"/>
    <col min="15875" max="15875" width="11.453125" style="3" customWidth="1"/>
    <col min="15876" max="15876" width="1.81640625" style="3" customWidth="1"/>
    <col min="15877" max="15880" width="8.1796875" style="3" customWidth="1"/>
    <col min="15881" max="15881" width="2.54296875" style="3" customWidth="1"/>
    <col min="15882" max="15882" width="13" style="3" customWidth="1"/>
    <col min="15883" max="15883" width="12.1796875" style="3" bestFit="1" customWidth="1"/>
    <col min="15884" max="15885" width="11.81640625" style="3" customWidth="1"/>
    <col min="15886" max="16125" width="9.1796875" style="3"/>
    <col min="16126" max="16126" width="13" style="3" customWidth="1"/>
    <col min="16127" max="16127" width="55.81640625" style="3" customWidth="1"/>
    <col min="16128" max="16130" width="14.54296875" style="3" customWidth="1"/>
    <col min="16131" max="16131" width="11.453125" style="3" customWidth="1"/>
    <col min="16132" max="16132" width="1.81640625" style="3" customWidth="1"/>
    <col min="16133" max="16136" width="8.1796875" style="3" customWidth="1"/>
    <col min="16137" max="16137" width="2.54296875" style="3" customWidth="1"/>
    <col min="16138" max="16138" width="13" style="3" customWidth="1"/>
    <col min="16139" max="16139" width="12.1796875" style="3" bestFit="1" customWidth="1"/>
    <col min="16140" max="16141" width="11.81640625" style="3" customWidth="1"/>
    <col min="16142" max="16384" width="9.1796875" style="3"/>
  </cols>
  <sheetData>
    <row r="1" spans="1:16" x14ac:dyDescent="0.25">
      <c r="A1" s="16"/>
      <c r="B1" s="17"/>
      <c r="C1" s="1"/>
      <c r="D1" s="1"/>
      <c r="E1" s="1"/>
      <c r="F1" s="2"/>
      <c r="G1" s="2"/>
      <c r="H1" s="2"/>
      <c r="I1" s="2"/>
      <c r="J1" s="1"/>
      <c r="K1" s="1"/>
      <c r="L1" s="1"/>
      <c r="M1" s="1"/>
    </row>
    <row r="2" spans="1:16" x14ac:dyDescent="0.25">
      <c r="A2" s="18"/>
      <c r="B2" s="19"/>
    </row>
    <row r="3" spans="1:16" ht="13" x14ac:dyDescent="0.3">
      <c r="A3" s="18"/>
      <c r="B3" s="19"/>
      <c r="C3" s="5"/>
    </row>
    <row r="4" spans="1:16" x14ac:dyDescent="0.25">
      <c r="A4" s="18"/>
      <c r="B4" s="19"/>
    </row>
    <row r="5" spans="1:16" x14ac:dyDescent="0.25">
      <c r="A5" s="18"/>
      <c r="B5" s="19"/>
    </row>
    <row r="6" spans="1:16" ht="14.5" x14ac:dyDescent="0.35">
      <c r="A6" s="20" t="s">
        <v>0</v>
      </c>
      <c r="B6" t="s">
        <v>98</v>
      </c>
    </row>
    <row r="7" spans="1:16" ht="13.5" thickBot="1" x14ac:dyDescent="0.35">
      <c r="A7" s="20" t="s">
        <v>1</v>
      </c>
      <c r="B7" s="21" t="s">
        <v>99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 ht="28.5" customHeight="1" thickBot="1" x14ac:dyDescent="0.3">
      <c r="A8" s="20" t="s">
        <v>2</v>
      </c>
      <c r="B8" s="21" t="s">
        <v>86</v>
      </c>
      <c r="F8" s="196" t="s">
        <v>3</v>
      </c>
      <c r="G8" s="197"/>
      <c r="H8" s="197"/>
      <c r="I8" s="38"/>
      <c r="J8" s="198" t="s">
        <v>4</v>
      </c>
      <c r="K8" s="199"/>
      <c r="L8" s="199"/>
      <c r="M8" s="153"/>
    </row>
    <row r="9" spans="1:16" ht="13.5" thickBot="1" x14ac:dyDescent="0.3">
      <c r="A9" s="6" t="s">
        <v>5</v>
      </c>
      <c r="B9" s="6" t="s">
        <v>0</v>
      </c>
      <c r="C9" s="6" t="s">
        <v>6</v>
      </c>
      <c r="D9" s="7" t="s">
        <v>83</v>
      </c>
      <c r="E9" s="35"/>
      <c r="F9" s="8" t="s">
        <v>15</v>
      </c>
      <c r="G9" s="9" t="s">
        <v>16</v>
      </c>
      <c r="H9" s="9" t="s">
        <v>17</v>
      </c>
      <c r="I9" s="38" t="s">
        <v>89</v>
      </c>
      <c r="J9" s="10" t="s">
        <v>18</v>
      </c>
      <c r="K9" s="11" t="s">
        <v>19</v>
      </c>
      <c r="L9" s="11" t="s">
        <v>20</v>
      </c>
      <c r="M9" s="109" t="s">
        <v>89</v>
      </c>
    </row>
    <row r="10" spans="1:16" ht="13" x14ac:dyDescent="0.25">
      <c r="A10" s="6" t="s">
        <v>22</v>
      </c>
      <c r="B10" s="12" t="s">
        <v>23</v>
      </c>
      <c r="C10" s="69">
        <f>SUM(C11:C20)</f>
        <v>39929.800000000003</v>
      </c>
      <c r="D10" s="82">
        <f>C10/$C$40</f>
        <v>0.15663057045508216</v>
      </c>
      <c r="F10" s="40"/>
      <c r="G10" s="41"/>
      <c r="H10" s="41"/>
      <c r="I10" s="168"/>
      <c r="J10" s="73">
        <f>SUM(J11:J20)</f>
        <v>9982.4500000000007</v>
      </c>
      <c r="K10" s="74">
        <f>SUM(K11:K20)</f>
        <v>9982.4500000000007</v>
      </c>
      <c r="L10" s="74">
        <f>SUM(L11:L20)</f>
        <v>9982.4500000000007</v>
      </c>
      <c r="M10" s="110">
        <f>SUM(M11:M20)</f>
        <v>9982.4500000000007</v>
      </c>
    </row>
    <row r="11" spans="1:16" x14ac:dyDescent="0.25">
      <c r="A11" s="26" t="s">
        <v>24</v>
      </c>
      <c r="B11" s="24" t="s">
        <v>25</v>
      </c>
      <c r="C11" s="54"/>
      <c r="D11" s="27"/>
      <c r="F11" s="121"/>
      <c r="G11" s="118"/>
      <c r="H11" s="118"/>
      <c r="I11" s="124"/>
      <c r="J11" s="125">
        <f t="shared" ref="J11:J17" si="0">F11*$C11</f>
        <v>0</v>
      </c>
      <c r="K11" s="120">
        <f>G11*$C$11</f>
        <v>0</v>
      </c>
      <c r="L11" s="120">
        <f>H11*$C$11</f>
        <v>0</v>
      </c>
      <c r="M11" s="158"/>
    </row>
    <row r="12" spans="1:16" x14ac:dyDescent="0.25">
      <c r="A12" s="26" t="s">
        <v>26</v>
      </c>
      <c r="B12" s="28" t="s">
        <v>27</v>
      </c>
      <c r="C12" s="54"/>
      <c r="D12" s="27"/>
      <c r="F12" s="117"/>
      <c r="G12" s="118"/>
      <c r="H12" s="118"/>
      <c r="I12" s="124"/>
      <c r="J12" s="125">
        <f t="shared" si="0"/>
        <v>0</v>
      </c>
      <c r="K12" s="120">
        <f t="shared" ref="K12:L17" si="1">G12*$C12</f>
        <v>0</v>
      </c>
      <c r="L12" s="120">
        <f t="shared" si="1"/>
        <v>0</v>
      </c>
      <c r="M12" s="158"/>
    </row>
    <row r="13" spans="1:16" x14ac:dyDescent="0.25">
      <c r="A13" s="26" t="s">
        <v>28</v>
      </c>
      <c r="B13" s="28" t="s">
        <v>29</v>
      </c>
      <c r="C13" s="54"/>
      <c r="D13" s="27"/>
      <c r="F13" s="121"/>
      <c r="G13" s="118"/>
      <c r="H13" s="118"/>
      <c r="I13" s="124"/>
      <c r="J13" s="125">
        <f t="shared" si="0"/>
        <v>0</v>
      </c>
      <c r="K13" s="120">
        <f t="shared" si="1"/>
        <v>0</v>
      </c>
      <c r="L13" s="120">
        <f t="shared" si="1"/>
        <v>0</v>
      </c>
      <c r="M13" s="158"/>
    </row>
    <row r="14" spans="1:16" x14ac:dyDescent="0.25">
      <c r="A14" s="57" t="s">
        <v>30</v>
      </c>
      <c r="B14" s="58" t="s">
        <v>91</v>
      </c>
      <c r="C14" s="54"/>
      <c r="D14" s="27"/>
      <c r="F14" s="121"/>
      <c r="G14" s="118"/>
      <c r="H14" s="118"/>
      <c r="I14" s="124"/>
      <c r="J14" s="125">
        <f t="shared" si="0"/>
        <v>0</v>
      </c>
      <c r="K14" s="120">
        <f t="shared" si="1"/>
        <v>0</v>
      </c>
      <c r="L14" s="120">
        <f t="shared" si="1"/>
        <v>0</v>
      </c>
      <c r="M14" s="158"/>
    </row>
    <row r="15" spans="1:16" x14ac:dyDescent="0.25">
      <c r="A15" s="57" t="s">
        <v>31</v>
      </c>
      <c r="B15" s="58" t="s">
        <v>32</v>
      </c>
      <c r="C15" s="54"/>
      <c r="D15" s="27"/>
      <c r="F15" s="121"/>
      <c r="G15" s="118"/>
      <c r="H15" s="118"/>
      <c r="I15" s="124"/>
      <c r="J15" s="125">
        <f t="shared" si="0"/>
        <v>0</v>
      </c>
      <c r="K15" s="120">
        <f t="shared" si="1"/>
        <v>0</v>
      </c>
      <c r="L15" s="120">
        <f t="shared" si="1"/>
        <v>0</v>
      </c>
      <c r="M15" s="158"/>
    </row>
    <row r="16" spans="1:16" x14ac:dyDescent="0.25">
      <c r="A16" s="57" t="s">
        <v>33</v>
      </c>
      <c r="B16" s="58" t="s">
        <v>34</v>
      </c>
      <c r="C16" s="54"/>
      <c r="D16" s="27"/>
      <c r="F16" s="121"/>
      <c r="G16" s="118"/>
      <c r="H16" s="118"/>
      <c r="I16" s="124"/>
      <c r="J16" s="125">
        <f t="shared" si="0"/>
        <v>0</v>
      </c>
      <c r="K16" s="120">
        <f t="shared" si="1"/>
        <v>0</v>
      </c>
      <c r="L16" s="120">
        <f t="shared" si="1"/>
        <v>0</v>
      </c>
      <c r="M16" s="158"/>
    </row>
    <row r="17" spans="1:13" ht="25" x14ac:dyDescent="0.25">
      <c r="A17" s="57" t="s">
        <v>35</v>
      </c>
      <c r="B17" s="58" t="s">
        <v>36</v>
      </c>
      <c r="C17" s="54"/>
      <c r="D17" s="27"/>
      <c r="F17" s="121"/>
      <c r="G17" s="118"/>
      <c r="H17" s="118"/>
      <c r="I17" s="124"/>
      <c r="J17" s="125">
        <f t="shared" si="0"/>
        <v>0</v>
      </c>
      <c r="K17" s="120">
        <f t="shared" si="1"/>
        <v>0</v>
      </c>
      <c r="L17" s="120">
        <f t="shared" si="1"/>
        <v>0</v>
      </c>
      <c r="M17" s="158"/>
    </row>
    <row r="18" spans="1:13" ht="25" x14ac:dyDescent="0.25">
      <c r="A18" s="25" t="s">
        <v>37</v>
      </c>
      <c r="B18" s="24" t="s">
        <v>84</v>
      </c>
      <c r="C18" s="54">
        <v>39929.800000000003</v>
      </c>
      <c r="D18" s="27"/>
      <c r="F18" s="121">
        <v>0.25</v>
      </c>
      <c r="G18" s="118">
        <v>0.25</v>
      </c>
      <c r="H18" s="118">
        <v>0.25</v>
      </c>
      <c r="I18" s="124">
        <v>0.25</v>
      </c>
      <c r="J18" s="125">
        <f>C18*F18</f>
        <v>9982.4500000000007</v>
      </c>
      <c r="K18" s="120">
        <f>C18*G18</f>
        <v>9982.4500000000007</v>
      </c>
      <c r="L18" s="120">
        <f>C18*H18</f>
        <v>9982.4500000000007</v>
      </c>
      <c r="M18" s="158">
        <f>C18*I18</f>
        <v>9982.4500000000007</v>
      </c>
    </row>
    <row r="19" spans="1:13" x14ac:dyDescent="0.25">
      <c r="A19" s="25" t="s">
        <v>38</v>
      </c>
      <c r="B19" s="24" t="s">
        <v>39</v>
      </c>
      <c r="C19" s="54"/>
      <c r="D19" s="27"/>
      <c r="F19" s="121"/>
      <c r="G19" s="118"/>
      <c r="H19" s="118"/>
      <c r="I19" s="124"/>
      <c r="J19" s="125">
        <f t="shared" ref="J19:L20" si="2">F19*$C19</f>
        <v>0</v>
      </c>
      <c r="K19" s="120">
        <f t="shared" si="2"/>
        <v>0</v>
      </c>
      <c r="L19" s="120">
        <f t="shared" si="2"/>
        <v>0</v>
      </c>
      <c r="M19" s="158"/>
    </row>
    <row r="20" spans="1:13" ht="25" x14ac:dyDescent="0.25">
      <c r="A20" s="25" t="s">
        <v>40</v>
      </c>
      <c r="B20" s="24" t="s">
        <v>97</v>
      </c>
      <c r="C20" s="54"/>
      <c r="D20" s="27"/>
      <c r="F20" s="121"/>
      <c r="G20" s="118"/>
      <c r="H20" s="118"/>
      <c r="I20" s="124"/>
      <c r="J20" s="125">
        <f t="shared" si="2"/>
        <v>0</v>
      </c>
      <c r="K20" s="120">
        <f t="shared" si="2"/>
        <v>0</v>
      </c>
      <c r="L20" s="120">
        <f t="shared" si="2"/>
        <v>0</v>
      </c>
      <c r="M20" s="158"/>
    </row>
    <row r="21" spans="1:13" ht="13" x14ac:dyDescent="0.25">
      <c r="A21" s="13" t="s">
        <v>41</v>
      </c>
      <c r="B21" s="14" t="s">
        <v>42</v>
      </c>
      <c r="C21" s="70">
        <f>SUM(C22:C23)</f>
        <v>0</v>
      </c>
      <c r="D21" s="127">
        <f>C21/$C$40</f>
        <v>0</v>
      </c>
      <c r="F21" s="150"/>
      <c r="G21" s="44"/>
      <c r="H21" s="44"/>
      <c r="I21" s="122"/>
      <c r="J21" s="126">
        <f>SUM(J22:J23)</f>
        <v>0</v>
      </c>
      <c r="K21" s="77">
        <f>SUM(K22:K23)</f>
        <v>0</v>
      </c>
      <c r="L21" s="77">
        <f>SUM(L22:L23)</f>
        <v>0</v>
      </c>
      <c r="M21" s="175"/>
    </row>
    <row r="22" spans="1:13" x14ac:dyDescent="0.25">
      <c r="A22" s="25" t="s">
        <v>43</v>
      </c>
      <c r="B22" s="24" t="s">
        <v>44</v>
      </c>
      <c r="C22" s="54"/>
      <c r="D22" s="27"/>
      <c r="F22" s="121"/>
      <c r="G22" s="118"/>
      <c r="H22" s="118"/>
      <c r="I22" s="124"/>
      <c r="J22" s="125">
        <f t="shared" ref="J22:L23" si="3">$C22*F22</f>
        <v>0</v>
      </c>
      <c r="K22" s="120">
        <f t="shared" si="3"/>
        <v>0</v>
      </c>
      <c r="L22" s="120">
        <f t="shared" si="3"/>
        <v>0</v>
      </c>
      <c r="M22" s="158"/>
    </row>
    <row r="23" spans="1:13" ht="13" x14ac:dyDescent="0.25">
      <c r="A23" s="25" t="s">
        <v>45</v>
      </c>
      <c r="B23" s="24" t="s">
        <v>46</v>
      </c>
      <c r="C23" s="178"/>
      <c r="D23" s="179"/>
      <c r="F23" s="121"/>
      <c r="G23" s="118"/>
      <c r="H23" s="118"/>
      <c r="I23" s="124"/>
      <c r="J23" s="125">
        <f t="shared" si="3"/>
        <v>0</v>
      </c>
      <c r="K23" s="120">
        <f t="shared" si="3"/>
        <v>0</v>
      </c>
      <c r="L23" s="120">
        <f t="shared" si="3"/>
        <v>0</v>
      </c>
      <c r="M23" s="158"/>
    </row>
    <row r="24" spans="1:13" ht="13" x14ac:dyDescent="0.25">
      <c r="A24" s="13" t="s">
        <v>47</v>
      </c>
      <c r="B24" s="14" t="s">
        <v>48</v>
      </c>
      <c r="C24" s="70">
        <f>SUM(C25:C27)</f>
        <v>60000</v>
      </c>
      <c r="D24" s="127">
        <f>C24/$C$40</f>
        <v>0.23535891057067476</v>
      </c>
      <c r="F24" s="150"/>
      <c r="G24" s="44"/>
      <c r="H24" s="44"/>
      <c r="I24" s="122"/>
      <c r="J24" s="182">
        <f>SUM(J25:J27)</f>
        <v>15000</v>
      </c>
      <c r="K24" s="70">
        <f>SUM(K25:K27)</f>
        <v>15000</v>
      </c>
      <c r="L24" s="70">
        <f>SUM(L25:L27)</f>
        <v>15000</v>
      </c>
      <c r="M24" s="183">
        <f>SUM(M25:M27)</f>
        <v>15000</v>
      </c>
    </row>
    <row r="25" spans="1:13" x14ac:dyDescent="0.25">
      <c r="A25" s="25" t="s">
        <v>49</v>
      </c>
      <c r="B25" s="24" t="s">
        <v>50</v>
      </c>
      <c r="C25" s="54"/>
      <c r="D25" s="27"/>
      <c r="F25" s="121"/>
      <c r="G25" s="118"/>
      <c r="H25" s="118"/>
      <c r="I25" s="124"/>
      <c r="J25" s="125">
        <f t="shared" ref="J25:L27" si="4">$C25*F25</f>
        <v>0</v>
      </c>
      <c r="K25" s="120">
        <f t="shared" si="4"/>
        <v>0</v>
      </c>
      <c r="L25" s="120">
        <f t="shared" si="4"/>
        <v>0</v>
      </c>
      <c r="M25" s="158"/>
    </row>
    <row r="26" spans="1:13" x14ac:dyDescent="0.25">
      <c r="A26" s="25" t="s">
        <v>51</v>
      </c>
      <c r="B26" s="24" t="s">
        <v>52</v>
      </c>
      <c r="C26" s="54"/>
      <c r="D26" s="27"/>
      <c r="F26" s="121"/>
      <c r="G26" s="118"/>
      <c r="H26" s="118"/>
      <c r="I26" s="124"/>
      <c r="J26" s="125">
        <f t="shared" si="4"/>
        <v>0</v>
      </c>
      <c r="K26" s="120">
        <f t="shared" si="4"/>
        <v>0</v>
      </c>
      <c r="L26" s="120">
        <f t="shared" si="4"/>
        <v>0</v>
      </c>
      <c r="M26" s="158"/>
    </row>
    <row r="27" spans="1:13" x14ac:dyDescent="0.25">
      <c r="A27" s="25" t="s">
        <v>53</v>
      </c>
      <c r="B27" s="24" t="s">
        <v>54</v>
      </c>
      <c r="C27" s="54">
        <v>60000</v>
      </c>
      <c r="D27" s="27"/>
      <c r="F27" s="121">
        <v>0.25</v>
      </c>
      <c r="G27" s="118">
        <v>0.25</v>
      </c>
      <c r="H27" s="118">
        <v>0.25</v>
      </c>
      <c r="I27" s="124">
        <v>0.25</v>
      </c>
      <c r="J27" s="125">
        <f t="shared" si="4"/>
        <v>15000</v>
      </c>
      <c r="K27" s="120">
        <f t="shared" si="4"/>
        <v>15000</v>
      </c>
      <c r="L27" s="120">
        <f t="shared" si="4"/>
        <v>15000</v>
      </c>
      <c r="M27" s="158">
        <f>I27*C27</f>
        <v>15000</v>
      </c>
    </row>
    <row r="28" spans="1:13" ht="13" x14ac:dyDescent="0.25">
      <c r="A28" s="13" t="s">
        <v>55</v>
      </c>
      <c r="B28" s="14" t="s">
        <v>56</v>
      </c>
      <c r="C28" s="70">
        <f>SUM(C29:C34)</f>
        <v>0</v>
      </c>
      <c r="D28" s="127">
        <f>C28/$C$40</f>
        <v>0</v>
      </c>
      <c r="F28" s="150"/>
      <c r="G28" s="44"/>
      <c r="H28" s="44"/>
      <c r="I28" s="122"/>
      <c r="J28" s="126">
        <f>SUM(J29:J34)</f>
        <v>0</v>
      </c>
      <c r="K28" s="77">
        <f>SUM(K29:K34)</f>
        <v>0</v>
      </c>
      <c r="L28" s="77">
        <f>SUM(L29:L34)</f>
        <v>0</v>
      </c>
      <c r="M28" s="175"/>
    </row>
    <row r="29" spans="1:13" x14ac:dyDescent="0.25">
      <c r="A29" s="25" t="s">
        <v>57</v>
      </c>
      <c r="B29" s="24" t="s">
        <v>58</v>
      </c>
      <c r="C29" s="54"/>
      <c r="D29" s="27"/>
      <c r="F29" s="121"/>
      <c r="G29" s="118"/>
      <c r="H29" s="118"/>
      <c r="I29" s="124"/>
      <c r="J29" s="125">
        <f t="shared" ref="J29:L34" si="5">$C29*F29</f>
        <v>0</v>
      </c>
      <c r="K29" s="120">
        <f t="shared" si="5"/>
        <v>0</v>
      </c>
      <c r="L29" s="120">
        <f t="shared" si="5"/>
        <v>0</v>
      </c>
      <c r="M29" s="158"/>
    </row>
    <row r="30" spans="1:13" x14ac:dyDescent="0.25">
      <c r="A30" s="25" t="s">
        <v>59</v>
      </c>
      <c r="B30" s="24" t="s">
        <v>60</v>
      </c>
      <c r="C30" s="54"/>
      <c r="D30" s="27"/>
      <c r="F30" s="121"/>
      <c r="G30" s="118"/>
      <c r="H30" s="118"/>
      <c r="I30" s="124"/>
      <c r="J30" s="125">
        <f t="shared" si="5"/>
        <v>0</v>
      </c>
      <c r="K30" s="120">
        <f t="shared" si="5"/>
        <v>0</v>
      </c>
      <c r="L30" s="120">
        <f t="shared" si="5"/>
        <v>0</v>
      </c>
      <c r="M30" s="158"/>
    </row>
    <row r="31" spans="1:13" x14ac:dyDescent="0.25">
      <c r="A31" s="25" t="s">
        <v>61</v>
      </c>
      <c r="B31" s="24" t="s">
        <v>62</v>
      </c>
      <c r="C31" s="54"/>
      <c r="D31" s="27"/>
      <c r="F31" s="121"/>
      <c r="G31" s="118"/>
      <c r="H31" s="118"/>
      <c r="I31" s="124"/>
      <c r="J31" s="125">
        <f t="shared" si="5"/>
        <v>0</v>
      </c>
      <c r="K31" s="120">
        <f t="shared" si="5"/>
        <v>0</v>
      </c>
      <c r="L31" s="120">
        <f t="shared" si="5"/>
        <v>0</v>
      </c>
      <c r="M31" s="158"/>
    </row>
    <row r="32" spans="1:13" x14ac:dyDescent="0.25">
      <c r="A32" s="25" t="s">
        <v>63</v>
      </c>
      <c r="B32" s="24" t="s">
        <v>64</v>
      </c>
      <c r="C32" s="54"/>
      <c r="D32" s="27"/>
      <c r="F32" s="121"/>
      <c r="G32" s="118"/>
      <c r="H32" s="118"/>
      <c r="I32" s="124"/>
      <c r="J32" s="125">
        <f t="shared" si="5"/>
        <v>0</v>
      </c>
      <c r="K32" s="120">
        <f t="shared" si="5"/>
        <v>0</v>
      </c>
      <c r="L32" s="120">
        <f t="shared" si="5"/>
        <v>0</v>
      </c>
      <c r="M32" s="158"/>
    </row>
    <row r="33" spans="1:13" x14ac:dyDescent="0.25">
      <c r="A33" s="25" t="s">
        <v>65</v>
      </c>
      <c r="B33" s="24" t="s">
        <v>66</v>
      </c>
      <c r="C33" s="54"/>
      <c r="D33" s="27"/>
      <c r="F33" s="121"/>
      <c r="G33" s="118"/>
      <c r="H33" s="118"/>
      <c r="I33" s="124"/>
      <c r="J33" s="125">
        <f t="shared" si="5"/>
        <v>0</v>
      </c>
      <c r="K33" s="120">
        <f t="shared" si="5"/>
        <v>0</v>
      </c>
      <c r="L33" s="120">
        <f t="shared" si="5"/>
        <v>0</v>
      </c>
      <c r="M33" s="158"/>
    </row>
    <row r="34" spans="1:13" x14ac:dyDescent="0.25">
      <c r="A34" s="25" t="s">
        <v>67</v>
      </c>
      <c r="B34" s="24" t="s">
        <v>68</v>
      </c>
      <c r="C34" s="54"/>
      <c r="D34" s="27"/>
      <c r="F34" s="121"/>
      <c r="G34" s="118"/>
      <c r="H34" s="118"/>
      <c r="I34" s="124"/>
      <c r="J34" s="125">
        <f t="shared" si="5"/>
        <v>0</v>
      </c>
      <c r="K34" s="120">
        <f t="shared" si="5"/>
        <v>0</v>
      </c>
      <c r="L34" s="120">
        <f t="shared" si="5"/>
        <v>0</v>
      </c>
      <c r="M34" s="158"/>
    </row>
    <row r="35" spans="1:13" ht="13" x14ac:dyDescent="0.25">
      <c r="A35" s="13" t="s">
        <v>69</v>
      </c>
      <c r="B35" s="14" t="s">
        <v>95</v>
      </c>
      <c r="C35" s="70">
        <f>SUM(C36:C39)</f>
        <v>155000</v>
      </c>
      <c r="D35" s="127">
        <f>C35/$C$40</f>
        <v>0.60801051897424319</v>
      </c>
      <c r="F35" s="150"/>
      <c r="G35" s="44"/>
      <c r="H35" s="44"/>
      <c r="I35" s="122"/>
      <c r="J35" s="126">
        <f>SUM(J36:J39)</f>
        <v>38750</v>
      </c>
      <c r="K35" s="77">
        <f>SUM(K36:K39)</f>
        <v>38750</v>
      </c>
      <c r="L35" s="77">
        <f>SUM(L36:L39)</f>
        <v>38750</v>
      </c>
      <c r="M35" s="175">
        <f>SUM(M36:M39)</f>
        <v>38750</v>
      </c>
    </row>
    <row r="36" spans="1:13" x14ac:dyDescent="0.25">
      <c r="A36" s="25" t="s">
        <v>71</v>
      </c>
      <c r="B36" s="24" t="s">
        <v>72</v>
      </c>
      <c r="C36" s="54"/>
      <c r="D36" s="27"/>
      <c r="F36" s="121"/>
      <c r="G36" s="118"/>
      <c r="H36" s="118"/>
      <c r="I36" s="124"/>
      <c r="J36" s="125">
        <f t="shared" ref="J36:L39" si="6">$C36*F36</f>
        <v>0</v>
      </c>
      <c r="K36" s="120">
        <f t="shared" si="6"/>
        <v>0</v>
      </c>
      <c r="L36" s="120">
        <f t="shared" si="6"/>
        <v>0</v>
      </c>
      <c r="M36" s="158"/>
    </row>
    <row r="37" spans="1:13" x14ac:dyDescent="0.25">
      <c r="A37" s="25" t="s">
        <v>73</v>
      </c>
      <c r="B37" s="24" t="s">
        <v>74</v>
      </c>
      <c r="C37" s="54">
        <v>120000</v>
      </c>
      <c r="D37" s="27"/>
      <c r="F37" s="121">
        <v>0.25</v>
      </c>
      <c r="G37" s="118">
        <v>0.25</v>
      </c>
      <c r="H37" s="118">
        <v>0.25</v>
      </c>
      <c r="I37" s="124">
        <v>0.25</v>
      </c>
      <c r="J37" s="125">
        <f t="shared" si="6"/>
        <v>30000</v>
      </c>
      <c r="K37" s="120">
        <f t="shared" si="6"/>
        <v>30000</v>
      </c>
      <c r="L37" s="120">
        <f t="shared" si="6"/>
        <v>30000</v>
      </c>
      <c r="M37" s="158">
        <f>C37*I37</f>
        <v>30000</v>
      </c>
    </row>
    <row r="38" spans="1:13" x14ac:dyDescent="0.25">
      <c r="A38" s="25" t="s">
        <v>75</v>
      </c>
      <c r="B38" s="24" t="s">
        <v>90</v>
      </c>
      <c r="C38" s="54">
        <v>35000</v>
      </c>
      <c r="D38" s="27"/>
      <c r="F38" s="121">
        <v>0.25</v>
      </c>
      <c r="G38" s="118">
        <v>0.25</v>
      </c>
      <c r="H38" s="118">
        <v>0.25</v>
      </c>
      <c r="I38" s="124">
        <v>0.25</v>
      </c>
      <c r="J38" s="125">
        <f t="shared" si="6"/>
        <v>8750</v>
      </c>
      <c r="K38" s="120">
        <f t="shared" si="6"/>
        <v>8750</v>
      </c>
      <c r="L38" s="120">
        <f t="shared" si="6"/>
        <v>8750</v>
      </c>
      <c r="M38" s="158">
        <f>C38*I38</f>
        <v>8750</v>
      </c>
    </row>
    <row r="39" spans="1:13" x14ac:dyDescent="0.25">
      <c r="A39" s="25" t="s">
        <v>77</v>
      </c>
      <c r="B39" s="24" t="s">
        <v>78</v>
      </c>
      <c r="C39" s="54"/>
      <c r="D39" s="27"/>
      <c r="F39" s="117"/>
      <c r="G39" s="118"/>
      <c r="H39" s="118"/>
      <c r="I39" s="124"/>
      <c r="J39" s="56">
        <f t="shared" si="6"/>
        <v>0</v>
      </c>
      <c r="K39" s="120">
        <f t="shared" si="6"/>
        <v>0</v>
      </c>
      <c r="L39" s="120">
        <f t="shared" si="6"/>
        <v>0</v>
      </c>
      <c r="M39" s="131"/>
    </row>
    <row r="40" spans="1:13" ht="13" x14ac:dyDescent="0.25">
      <c r="A40" s="33"/>
      <c r="B40" s="33" t="s">
        <v>79</v>
      </c>
      <c r="C40" s="71">
        <f>C10+C21+C24+C28+C35</f>
        <v>254929.8</v>
      </c>
      <c r="D40" s="31"/>
      <c r="F40" s="46"/>
      <c r="G40" s="47"/>
      <c r="H40" s="47"/>
      <c r="I40" s="169"/>
      <c r="J40" s="189">
        <f>J10+J21+J24+J28+J35</f>
        <v>63732.45</v>
      </c>
      <c r="K40" s="181">
        <f t="shared" ref="K40:M40" si="7">K10+K21+K24+K28+K35</f>
        <v>63732.45</v>
      </c>
      <c r="L40" s="181">
        <f t="shared" si="7"/>
        <v>63732.45</v>
      </c>
      <c r="M40" s="190">
        <f t="shared" si="7"/>
        <v>63732.45</v>
      </c>
    </row>
    <row r="41" spans="1:13" ht="13" x14ac:dyDescent="0.25">
      <c r="A41" s="13"/>
      <c r="B41" s="14"/>
      <c r="C41" s="59"/>
      <c r="D41" s="15"/>
      <c r="F41" s="43"/>
      <c r="G41" s="44"/>
      <c r="H41" s="44"/>
      <c r="I41" s="122"/>
      <c r="J41" s="185"/>
      <c r="K41" s="61"/>
      <c r="L41" s="61"/>
      <c r="M41" s="187"/>
    </row>
    <row r="42" spans="1:13" ht="13.5" thickBot="1" x14ac:dyDescent="0.3">
      <c r="A42" s="34"/>
      <c r="B42" s="34" t="s">
        <v>82</v>
      </c>
      <c r="C42" s="64"/>
      <c r="D42" s="32"/>
      <c r="E42" s="36"/>
      <c r="F42" s="49"/>
      <c r="G42" s="50"/>
      <c r="H42" s="50"/>
      <c r="I42" s="170"/>
      <c r="J42" s="128"/>
      <c r="K42" s="129"/>
      <c r="L42" s="129"/>
      <c r="M42" s="148"/>
    </row>
    <row r="44" spans="1:13" x14ac:dyDescent="0.25">
      <c r="C44" s="67"/>
    </row>
  </sheetData>
  <mergeCells count="2">
    <mergeCell ref="F8:H8"/>
    <mergeCell ref="J8:L8"/>
  </mergeCells>
  <pageMargins left="0.7" right="0.7" top="0.75" bottom="0.75" header="0.3" footer="0.3"/>
  <headerFooter>
    <oddHeader>&amp;C&amp;"Calibri"&amp;10&amp;K000000 USAGE INTERNE - INTERN GEBRUIK&amp;1#_x000D_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0211-52F5-4C93-9E2E-1520546E92E9}">
  <dimension ref="A1:M42"/>
  <sheetViews>
    <sheetView topLeftCell="A3" zoomScale="96" zoomScaleNormal="96" workbookViewId="0">
      <selection activeCell="H39" sqref="H39"/>
    </sheetView>
  </sheetViews>
  <sheetFormatPr defaultColWidth="11.453125" defaultRowHeight="12.5" x14ac:dyDescent="0.25"/>
  <cols>
    <col min="1" max="1" width="11.453125" style="166"/>
    <col min="2" max="2" width="63.81640625" style="166" customWidth="1"/>
    <col min="3" max="4" width="11.54296875" style="166" bestFit="1" customWidth="1"/>
    <col min="5" max="5" width="3.1796875" style="166" customWidth="1"/>
    <col min="6" max="7" width="11.54296875" style="166" bestFit="1" customWidth="1"/>
    <col min="8" max="8" width="9.81640625" style="166" customWidth="1"/>
    <col min="9" max="9" width="9.1796875" style="166" customWidth="1"/>
    <col min="10" max="13" width="11.81640625" style="166" bestFit="1" customWidth="1"/>
    <col min="14" max="16384" width="11.453125" style="166"/>
  </cols>
  <sheetData>
    <row r="1" spans="1:13" x14ac:dyDescent="0.25">
      <c r="A1" s="16"/>
      <c r="B1" s="17"/>
      <c r="C1" s="1"/>
      <c r="D1" s="1"/>
      <c r="E1" s="1"/>
      <c r="F1" s="2"/>
      <c r="G1" s="2"/>
      <c r="H1" s="2"/>
      <c r="I1" s="2"/>
      <c r="J1" s="1"/>
      <c r="K1" s="1"/>
      <c r="L1" s="1"/>
      <c r="M1" s="1"/>
    </row>
    <row r="2" spans="1:13" x14ac:dyDescent="0.25">
      <c r="A2" s="18"/>
      <c r="B2" s="19"/>
      <c r="C2" s="3"/>
      <c r="D2" s="3"/>
      <c r="E2" s="3"/>
      <c r="F2" s="4"/>
      <c r="G2" s="4"/>
      <c r="H2" s="4"/>
      <c r="I2" s="4"/>
      <c r="J2" s="3"/>
      <c r="K2" s="3"/>
      <c r="L2" s="3"/>
      <c r="M2" s="3"/>
    </row>
    <row r="3" spans="1:13" ht="13" x14ac:dyDescent="0.3">
      <c r="A3" s="18"/>
      <c r="B3" s="19"/>
      <c r="C3" s="5"/>
      <c r="D3" s="3"/>
      <c r="E3" s="3"/>
      <c r="F3" s="4"/>
      <c r="G3" s="4"/>
      <c r="H3" s="4"/>
      <c r="I3" s="4"/>
      <c r="J3" s="3"/>
      <c r="K3" s="3"/>
      <c r="L3" s="3"/>
      <c r="M3" s="3"/>
    </row>
    <row r="4" spans="1:13" x14ac:dyDescent="0.25">
      <c r="A4" s="18"/>
      <c r="B4" s="19"/>
      <c r="C4" s="3"/>
      <c r="D4" s="3"/>
      <c r="E4" s="3"/>
      <c r="F4" s="4"/>
      <c r="G4" s="4"/>
      <c r="H4" s="4"/>
      <c r="I4" s="4"/>
      <c r="J4" s="3"/>
      <c r="K4" s="3"/>
      <c r="L4" s="3"/>
      <c r="M4" s="3"/>
    </row>
    <row r="5" spans="1:13" x14ac:dyDescent="0.25">
      <c r="A5" s="18"/>
      <c r="B5" s="19"/>
      <c r="C5" s="3"/>
      <c r="D5" s="3"/>
      <c r="E5" s="3"/>
      <c r="F5" s="4"/>
      <c r="G5" s="4"/>
      <c r="H5" s="4"/>
      <c r="I5" s="4"/>
      <c r="J5" s="3"/>
      <c r="K5" s="3"/>
      <c r="L5" s="3"/>
      <c r="M5" s="3"/>
    </row>
    <row r="6" spans="1:13" ht="14.5" x14ac:dyDescent="0.35">
      <c r="A6" s="20" t="s">
        <v>0</v>
      </c>
      <c r="B6" t="s">
        <v>98</v>
      </c>
      <c r="C6" s="3"/>
      <c r="D6" s="3"/>
      <c r="E6" s="3"/>
      <c r="F6" s="4"/>
      <c r="G6" s="4"/>
      <c r="H6" s="4"/>
      <c r="I6" s="4"/>
      <c r="J6" s="3"/>
      <c r="K6" s="3"/>
      <c r="L6" s="3"/>
      <c r="M6" s="3"/>
    </row>
    <row r="7" spans="1:13" ht="13.5" thickBot="1" x14ac:dyDescent="0.35">
      <c r="A7" s="20" t="s">
        <v>1</v>
      </c>
      <c r="B7" s="21" t="s">
        <v>99</v>
      </c>
      <c r="C7" s="3"/>
      <c r="D7" s="3"/>
      <c r="E7" s="3"/>
      <c r="F7" s="52"/>
      <c r="G7" s="52"/>
      <c r="H7" s="52"/>
      <c r="I7" s="52"/>
      <c r="J7" s="52"/>
      <c r="K7" s="52"/>
      <c r="L7" s="52"/>
      <c r="M7" s="52"/>
    </row>
    <row r="8" spans="1:13" ht="26.5" thickBot="1" x14ac:dyDescent="0.3">
      <c r="A8" s="20" t="s">
        <v>2</v>
      </c>
      <c r="B8" s="21" t="s">
        <v>87</v>
      </c>
      <c r="C8" s="3"/>
      <c r="D8" s="3"/>
      <c r="E8" s="3"/>
      <c r="F8" s="196" t="s">
        <v>3</v>
      </c>
      <c r="G8" s="197"/>
      <c r="H8" s="197"/>
      <c r="I8" s="38"/>
      <c r="J8" s="198" t="s">
        <v>4</v>
      </c>
      <c r="K8" s="199"/>
      <c r="L8" s="199"/>
      <c r="M8" s="153"/>
    </row>
    <row r="9" spans="1:13" ht="13.5" thickBot="1" x14ac:dyDescent="0.3">
      <c r="A9" s="6" t="s">
        <v>5</v>
      </c>
      <c r="B9" s="6" t="s">
        <v>0</v>
      </c>
      <c r="C9" s="6" t="s">
        <v>6</v>
      </c>
      <c r="D9" s="7" t="s">
        <v>83</v>
      </c>
      <c r="E9" s="35"/>
      <c r="F9" s="8" t="s">
        <v>15</v>
      </c>
      <c r="G9" s="9" t="s">
        <v>16</v>
      </c>
      <c r="H9" s="9" t="s">
        <v>17</v>
      </c>
      <c r="I9" s="38" t="s">
        <v>88</v>
      </c>
      <c r="J9" s="10" t="s">
        <v>18</v>
      </c>
      <c r="K9" s="11" t="s">
        <v>19</v>
      </c>
      <c r="L9" s="11" t="s">
        <v>20</v>
      </c>
      <c r="M9" s="109" t="s">
        <v>89</v>
      </c>
    </row>
    <row r="10" spans="1:13" ht="13" x14ac:dyDescent="0.25">
      <c r="A10" s="6" t="s">
        <v>22</v>
      </c>
      <c r="B10" s="12" t="s">
        <v>23</v>
      </c>
      <c r="C10" s="69">
        <f>SUM(C11:C20)</f>
        <v>0</v>
      </c>
      <c r="D10" s="82">
        <f>C10/$C$40</f>
        <v>0</v>
      </c>
      <c r="E10" s="3"/>
      <c r="F10" s="40"/>
      <c r="G10" s="41"/>
      <c r="H10" s="41"/>
      <c r="I10" s="168"/>
      <c r="J10" s="115">
        <f>SUM(J11:J20)</f>
        <v>0</v>
      </c>
      <c r="K10" s="116">
        <f>SUM(K11:K20)</f>
        <v>0</v>
      </c>
      <c r="L10" s="116">
        <f>SUM(L11:L20)</f>
        <v>0</v>
      </c>
      <c r="M10" s="155"/>
    </row>
    <row r="11" spans="1:13" x14ac:dyDescent="0.25">
      <c r="A11" s="26" t="s">
        <v>24</v>
      </c>
      <c r="B11" s="24" t="s">
        <v>25</v>
      </c>
      <c r="C11" s="54"/>
      <c r="D11" s="27"/>
      <c r="E11" s="3"/>
      <c r="F11" s="121"/>
      <c r="G11" s="118"/>
      <c r="H11" s="118"/>
      <c r="I11" s="124"/>
      <c r="J11" s="149">
        <f t="shared" ref="J11:J17" si="0">F11*$C11</f>
        <v>0</v>
      </c>
      <c r="K11" s="167">
        <f>G11*$C$11</f>
        <v>0</v>
      </c>
      <c r="L11" s="167">
        <f>H11*$C$11</f>
        <v>0</v>
      </c>
      <c r="M11" s="180"/>
    </row>
    <row r="12" spans="1:13" x14ac:dyDescent="0.25">
      <c r="A12" s="26" t="s">
        <v>26</v>
      </c>
      <c r="B12" s="28" t="s">
        <v>27</v>
      </c>
      <c r="C12" s="54"/>
      <c r="D12" s="27"/>
      <c r="E12" s="3"/>
      <c r="F12" s="117"/>
      <c r="G12" s="118"/>
      <c r="H12" s="118"/>
      <c r="I12" s="124"/>
      <c r="J12" s="184">
        <f t="shared" si="0"/>
        <v>0</v>
      </c>
      <c r="K12" s="167">
        <f t="shared" ref="K12:L17" si="1">G12*$C12</f>
        <v>0</v>
      </c>
      <c r="L12" s="167">
        <f t="shared" si="1"/>
        <v>0</v>
      </c>
      <c r="M12" s="156"/>
    </row>
    <row r="13" spans="1:13" x14ac:dyDescent="0.25">
      <c r="A13" s="26" t="s">
        <v>28</v>
      </c>
      <c r="B13" s="28" t="s">
        <v>29</v>
      </c>
      <c r="C13" s="54"/>
      <c r="D13" s="27"/>
      <c r="E13" s="3"/>
      <c r="F13" s="117"/>
      <c r="G13" s="118"/>
      <c r="H13" s="118"/>
      <c r="I13" s="124"/>
      <c r="J13" s="184">
        <f t="shared" si="0"/>
        <v>0</v>
      </c>
      <c r="K13" s="167">
        <f t="shared" si="1"/>
        <v>0</v>
      </c>
      <c r="L13" s="167">
        <f t="shared" si="1"/>
        <v>0</v>
      </c>
      <c r="M13" s="156"/>
    </row>
    <row r="14" spans="1:13" x14ac:dyDescent="0.25">
      <c r="A14" s="57" t="s">
        <v>30</v>
      </c>
      <c r="B14" s="58" t="s">
        <v>91</v>
      </c>
      <c r="C14" s="54"/>
      <c r="D14" s="27"/>
      <c r="E14" s="3"/>
      <c r="F14" s="121"/>
      <c r="G14" s="118"/>
      <c r="H14" s="118"/>
      <c r="I14" s="124"/>
      <c r="J14" s="184">
        <f t="shared" si="0"/>
        <v>0</v>
      </c>
      <c r="K14" s="167">
        <f t="shared" si="1"/>
        <v>0</v>
      </c>
      <c r="L14" s="167">
        <f t="shared" si="1"/>
        <v>0</v>
      </c>
      <c r="M14" s="156"/>
    </row>
    <row r="15" spans="1:13" x14ac:dyDescent="0.25">
      <c r="A15" s="57" t="s">
        <v>31</v>
      </c>
      <c r="B15" s="58" t="s">
        <v>32</v>
      </c>
      <c r="C15" s="54"/>
      <c r="D15" s="27"/>
      <c r="E15" s="3"/>
      <c r="F15" s="121"/>
      <c r="G15" s="118"/>
      <c r="H15" s="118"/>
      <c r="I15" s="124"/>
      <c r="J15" s="184">
        <f t="shared" si="0"/>
        <v>0</v>
      </c>
      <c r="K15" s="167">
        <f t="shared" si="1"/>
        <v>0</v>
      </c>
      <c r="L15" s="167">
        <f t="shared" si="1"/>
        <v>0</v>
      </c>
      <c r="M15" s="156"/>
    </row>
    <row r="16" spans="1:13" x14ac:dyDescent="0.25">
      <c r="A16" s="57" t="s">
        <v>33</v>
      </c>
      <c r="B16" s="58" t="s">
        <v>34</v>
      </c>
      <c r="C16" s="54"/>
      <c r="D16" s="27"/>
      <c r="E16" s="3"/>
      <c r="F16" s="121"/>
      <c r="G16" s="118"/>
      <c r="H16" s="118"/>
      <c r="I16" s="124"/>
      <c r="J16" s="184">
        <f t="shared" si="0"/>
        <v>0</v>
      </c>
      <c r="K16" s="167">
        <f t="shared" si="1"/>
        <v>0</v>
      </c>
      <c r="L16" s="167">
        <f t="shared" si="1"/>
        <v>0</v>
      </c>
      <c r="M16" s="156"/>
    </row>
    <row r="17" spans="1:13" ht="25" x14ac:dyDescent="0.25">
      <c r="A17" s="57" t="s">
        <v>35</v>
      </c>
      <c r="B17" s="58" t="s">
        <v>36</v>
      </c>
      <c r="C17" s="54"/>
      <c r="D17" s="27"/>
      <c r="E17" s="3"/>
      <c r="F17" s="121"/>
      <c r="G17" s="118"/>
      <c r="H17" s="118"/>
      <c r="I17" s="124"/>
      <c r="J17" s="184">
        <f t="shared" si="0"/>
        <v>0</v>
      </c>
      <c r="K17" s="167">
        <f t="shared" si="1"/>
        <v>0</v>
      </c>
      <c r="L17" s="167">
        <f t="shared" si="1"/>
        <v>0</v>
      </c>
      <c r="M17" s="156"/>
    </row>
    <row r="18" spans="1:13" x14ac:dyDescent="0.25">
      <c r="A18" s="25" t="s">
        <v>37</v>
      </c>
      <c r="B18" s="24" t="s">
        <v>84</v>
      </c>
      <c r="C18" s="54"/>
      <c r="D18" s="27"/>
      <c r="E18" s="3"/>
      <c r="F18" s="121"/>
      <c r="G18" s="118"/>
      <c r="H18" s="118"/>
      <c r="I18" s="124"/>
      <c r="J18" s="184">
        <f>C18*F18</f>
        <v>0</v>
      </c>
      <c r="K18" s="167">
        <f>C18*G18</f>
        <v>0</v>
      </c>
      <c r="L18" s="167">
        <f>C18*H18</f>
        <v>0</v>
      </c>
      <c r="M18" s="156"/>
    </row>
    <row r="19" spans="1:13" x14ac:dyDescent="0.25">
      <c r="A19" s="25" t="s">
        <v>38</v>
      </c>
      <c r="B19" s="24" t="s">
        <v>39</v>
      </c>
      <c r="C19" s="54"/>
      <c r="D19" s="27"/>
      <c r="E19" s="3"/>
      <c r="F19" s="121"/>
      <c r="G19" s="118"/>
      <c r="H19" s="118"/>
      <c r="I19" s="124"/>
      <c r="J19" s="184">
        <f t="shared" ref="J19:L20" si="2">F19*$C19</f>
        <v>0</v>
      </c>
      <c r="K19" s="167">
        <f t="shared" si="2"/>
        <v>0</v>
      </c>
      <c r="L19" s="167">
        <f t="shared" si="2"/>
        <v>0</v>
      </c>
      <c r="M19" s="156"/>
    </row>
    <row r="20" spans="1:13" ht="25" x14ac:dyDescent="0.25">
      <c r="A20" s="25" t="s">
        <v>40</v>
      </c>
      <c r="B20" s="24" t="s">
        <v>97</v>
      </c>
      <c r="C20" s="54"/>
      <c r="D20" s="27"/>
      <c r="E20" s="3"/>
      <c r="F20" s="121"/>
      <c r="G20" s="118"/>
      <c r="H20" s="118"/>
      <c r="I20" s="124"/>
      <c r="J20" s="184">
        <f t="shared" si="2"/>
        <v>0</v>
      </c>
      <c r="K20" s="167">
        <f t="shared" si="2"/>
        <v>0</v>
      </c>
      <c r="L20" s="167">
        <f t="shared" si="2"/>
        <v>0</v>
      </c>
      <c r="M20" s="156"/>
    </row>
    <row r="21" spans="1:13" ht="13" x14ac:dyDescent="0.25">
      <c r="A21" s="13" t="s">
        <v>41</v>
      </c>
      <c r="B21" s="14" t="s">
        <v>42</v>
      </c>
      <c r="C21" s="70">
        <f>SUM(C22:C23)</f>
        <v>0</v>
      </c>
      <c r="D21" s="127">
        <f>C21/$C$40</f>
        <v>0</v>
      </c>
      <c r="E21" s="3"/>
      <c r="F21" s="150"/>
      <c r="G21" s="44"/>
      <c r="H21" s="44"/>
      <c r="I21" s="122"/>
      <c r="J21" s="185">
        <f>SUM(J22:J23)</f>
        <v>0</v>
      </c>
      <c r="K21" s="61">
        <f>SUM(K22:K23)</f>
        <v>0</v>
      </c>
      <c r="L21" s="61">
        <f>SUM(L22:L23)</f>
        <v>0</v>
      </c>
      <c r="M21" s="187"/>
    </row>
    <row r="22" spans="1:13" x14ac:dyDescent="0.25">
      <c r="A22" s="25" t="s">
        <v>43</v>
      </c>
      <c r="B22" s="24" t="s">
        <v>44</v>
      </c>
      <c r="C22" s="54"/>
      <c r="D22" s="27"/>
      <c r="E22" s="3"/>
      <c r="F22" s="121"/>
      <c r="G22" s="118"/>
      <c r="H22" s="118"/>
      <c r="I22" s="124"/>
      <c r="J22" s="184">
        <f t="shared" ref="J22:L23" si="3">$C22*F22</f>
        <v>0</v>
      </c>
      <c r="K22" s="167">
        <f t="shared" si="3"/>
        <v>0</v>
      </c>
      <c r="L22" s="167">
        <f t="shared" si="3"/>
        <v>0</v>
      </c>
      <c r="M22" s="156"/>
    </row>
    <row r="23" spans="1:13" x14ac:dyDescent="0.25">
      <c r="A23" s="25" t="s">
        <v>45</v>
      </c>
      <c r="B23" s="24" t="s">
        <v>46</v>
      </c>
      <c r="C23" s="54"/>
      <c r="D23" s="27"/>
      <c r="E23" s="3"/>
      <c r="F23" s="121"/>
      <c r="G23" s="118"/>
      <c r="H23" s="118"/>
      <c r="I23" s="124"/>
      <c r="J23" s="184">
        <f t="shared" si="3"/>
        <v>0</v>
      </c>
      <c r="K23" s="167">
        <f t="shared" si="3"/>
        <v>0</v>
      </c>
      <c r="L23" s="167">
        <f t="shared" si="3"/>
        <v>0</v>
      </c>
      <c r="M23" s="156"/>
    </row>
    <row r="24" spans="1:13" ht="13" x14ac:dyDescent="0.25">
      <c r="A24" s="13" t="s">
        <v>47</v>
      </c>
      <c r="B24" s="14" t="s">
        <v>48</v>
      </c>
      <c r="C24" s="70">
        <f>SUM(C25:C27)</f>
        <v>0</v>
      </c>
      <c r="D24" s="127">
        <f>C24/$C$40</f>
        <v>0</v>
      </c>
      <c r="E24" s="3"/>
      <c r="F24" s="150"/>
      <c r="G24" s="44"/>
      <c r="H24" s="44"/>
      <c r="I24" s="122"/>
      <c r="J24" s="186">
        <f>SUM(J25:J27)</f>
        <v>0</v>
      </c>
      <c r="K24" s="59">
        <f>SUM(K25:K27)</f>
        <v>0</v>
      </c>
      <c r="L24" s="59">
        <f>SUM(L25:L27)</f>
        <v>0</v>
      </c>
      <c r="M24" s="188"/>
    </row>
    <row r="25" spans="1:13" x14ac:dyDescent="0.25">
      <c r="A25" s="25" t="s">
        <v>49</v>
      </c>
      <c r="B25" s="24" t="s">
        <v>50</v>
      </c>
      <c r="C25" s="54"/>
      <c r="D25" s="27"/>
      <c r="E25" s="3"/>
      <c r="F25" s="121"/>
      <c r="G25" s="118"/>
      <c r="H25" s="118"/>
      <c r="I25" s="124"/>
      <c r="J25" s="184"/>
      <c r="K25" s="167">
        <f t="shared" ref="K25:L27" si="4">$C25*G25</f>
        <v>0</v>
      </c>
      <c r="L25" s="167">
        <f t="shared" si="4"/>
        <v>0</v>
      </c>
      <c r="M25" s="156"/>
    </row>
    <row r="26" spans="1:13" x14ac:dyDescent="0.25">
      <c r="A26" s="25" t="s">
        <v>51</v>
      </c>
      <c r="B26" s="24" t="s">
        <v>52</v>
      </c>
      <c r="C26" s="54"/>
      <c r="D26" s="27"/>
      <c r="E26" s="3"/>
      <c r="F26" s="121"/>
      <c r="G26" s="118"/>
      <c r="H26" s="118"/>
      <c r="I26" s="124"/>
      <c r="J26" s="184"/>
      <c r="K26" s="167">
        <f t="shared" si="4"/>
        <v>0</v>
      </c>
      <c r="L26" s="167">
        <f t="shared" si="4"/>
        <v>0</v>
      </c>
      <c r="M26" s="156"/>
    </row>
    <row r="27" spans="1:13" x14ac:dyDescent="0.25">
      <c r="A27" s="25" t="s">
        <v>53</v>
      </c>
      <c r="B27" s="24" t="s">
        <v>54</v>
      </c>
      <c r="C27" s="54"/>
      <c r="D27" s="27"/>
      <c r="E27" s="3"/>
      <c r="F27" s="121"/>
      <c r="G27" s="118"/>
      <c r="H27" s="118"/>
      <c r="I27" s="124"/>
      <c r="J27" s="184">
        <f>$C27*F27</f>
        <v>0</v>
      </c>
      <c r="K27" s="167">
        <f t="shared" si="4"/>
        <v>0</v>
      </c>
      <c r="L27" s="167">
        <f t="shared" si="4"/>
        <v>0</v>
      </c>
      <c r="M27" s="156"/>
    </row>
    <row r="28" spans="1:13" ht="13" x14ac:dyDescent="0.25">
      <c r="A28" s="13" t="s">
        <v>55</v>
      </c>
      <c r="B28" s="14" t="s">
        <v>56</v>
      </c>
      <c r="C28" s="70">
        <f>SUM(C29:C34)</f>
        <v>0</v>
      </c>
      <c r="D28" s="127">
        <f>C28/$C$40</f>
        <v>0</v>
      </c>
      <c r="E28" s="3"/>
      <c r="F28" s="150"/>
      <c r="G28" s="44"/>
      <c r="H28" s="44"/>
      <c r="I28" s="122"/>
      <c r="J28" s="185">
        <f>SUM(J29:J34)</f>
        <v>0</v>
      </c>
      <c r="K28" s="61">
        <f>SUM(K29:K34)</f>
        <v>0</v>
      </c>
      <c r="L28" s="61">
        <f>SUM(L29:L34)</f>
        <v>0</v>
      </c>
      <c r="M28" s="187"/>
    </row>
    <row r="29" spans="1:13" x14ac:dyDescent="0.25">
      <c r="A29" s="25" t="s">
        <v>57</v>
      </c>
      <c r="B29" s="24" t="s">
        <v>58</v>
      </c>
      <c r="C29" s="54"/>
      <c r="D29" s="27"/>
      <c r="E29" s="3"/>
      <c r="F29" s="121"/>
      <c r="G29" s="118"/>
      <c r="H29" s="118"/>
      <c r="I29" s="124"/>
      <c r="J29" s="184">
        <f t="shared" ref="J29:L34" si="5">$C29*F29</f>
        <v>0</v>
      </c>
      <c r="K29" s="167">
        <f t="shared" si="5"/>
        <v>0</v>
      </c>
      <c r="L29" s="167">
        <f t="shared" si="5"/>
        <v>0</v>
      </c>
      <c r="M29" s="156"/>
    </row>
    <row r="30" spans="1:13" x14ac:dyDescent="0.25">
      <c r="A30" s="25" t="s">
        <v>59</v>
      </c>
      <c r="B30" s="24" t="s">
        <v>60</v>
      </c>
      <c r="C30" s="54"/>
      <c r="D30" s="27"/>
      <c r="E30" s="3"/>
      <c r="F30" s="121"/>
      <c r="G30" s="118"/>
      <c r="H30" s="118"/>
      <c r="I30" s="124"/>
      <c r="J30" s="184">
        <f t="shared" si="5"/>
        <v>0</v>
      </c>
      <c r="K30" s="167">
        <f t="shared" si="5"/>
        <v>0</v>
      </c>
      <c r="L30" s="167">
        <f t="shared" si="5"/>
        <v>0</v>
      </c>
      <c r="M30" s="156"/>
    </row>
    <row r="31" spans="1:13" x14ac:dyDescent="0.25">
      <c r="A31" s="25" t="s">
        <v>61</v>
      </c>
      <c r="B31" s="24" t="s">
        <v>62</v>
      </c>
      <c r="C31" s="54"/>
      <c r="D31" s="27"/>
      <c r="E31" s="3"/>
      <c r="F31" s="121"/>
      <c r="G31" s="118"/>
      <c r="H31" s="118"/>
      <c r="I31" s="124"/>
      <c r="J31" s="184">
        <f t="shared" si="5"/>
        <v>0</v>
      </c>
      <c r="K31" s="167">
        <f t="shared" si="5"/>
        <v>0</v>
      </c>
      <c r="L31" s="167">
        <f t="shared" si="5"/>
        <v>0</v>
      </c>
      <c r="M31" s="156"/>
    </row>
    <row r="32" spans="1:13" x14ac:dyDescent="0.25">
      <c r="A32" s="25" t="s">
        <v>63</v>
      </c>
      <c r="B32" s="24" t="s">
        <v>64</v>
      </c>
      <c r="C32" s="54"/>
      <c r="D32" s="27"/>
      <c r="E32" s="3"/>
      <c r="F32" s="121"/>
      <c r="G32" s="118"/>
      <c r="H32" s="118"/>
      <c r="I32" s="124"/>
      <c r="J32" s="184">
        <f t="shared" si="5"/>
        <v>0</v>
      </c>
      <c r="K32" s="167">
        <f t="shared" si="5"/>
        <v>0</v>
      </c>
      <c r="L32" s="167">
        <f t="shared" si="5"/>
        <v>0</v>
      </c>
      <c r="M32" s="156"/>
    </row>
    <row r="33" spans="1:13" x14ac:dyDescent="0.25">
      <c r="A33" s="25" t="s">
        <v>65</v>
      </c>
      <c r="B33" s="24" t="s">
        <v>66</v>
      </c>
      <c r="C33" s="54"/>
      <c r="D33" s="27"/>
      <c r="E33" s="3"/>
      <c r="F33" s="121"/>
      <c r="G33" s="118"/>
      <c r="H33" s="118"/>
      <c r="I33" s="124"/>
      <c r="J33" s="184">
        <f t="shared" si="5"/>
        <v>0</v>
      </c>
      <c r="K33" s="167">
        <f t="shared" si="5"/>
        <v>0</v>
      </c>
      <c r="L33" s="167">
        <f t="shared" si="5"/>
        <v>0</v>
      </c>
      <c r="M33" s="156"/>
    </row>
    <row r="34" spans="1:13" x14ac:dyDescent="0.25">
      <c r="A34" s="25" t="s">
        <v>67</v>
      </c>
      <c r="B34" s="24" t="s">
        <v>68</v>
      </c>
      <c r="C34" s="54"/>
      <c r="D34" s="27"/>
      <c r="E34" s="3"/>
      <c r="F34" s="121"/>
      <c r="G34" s="118"/>
      <c r="H34" s="118"/>
      <c r="I34" s="124"/>
      <c r="J34" s="184">
        <f t="shared" si="5"/>
        <v>0</v>
      </c>
      <c r="K34" s="167">
        <f t="shared" si="5"/>
        <v>0</v>
      </c>
      <c r="L34" s="167">
        <f t="shared" si="5"/>
        <v>0</v>
      </c>
      <c r="M34" s="156"/>
    </row>
    <row r="35" spans="1:13" ht="13" x14ac:dyDescent="0.25">
      <c r="A35" s="13" t="s">
        <v>69</v>
      </c>
      <c r="B35" s="14" t="s">
        <v>95</v>
      </c>
      <c r="C35" s="70">
        <f>SUM(C36:C39)</f>
        <v>110000</v>
      </c>
      <c r="D35" s="127">
        <f>C35/$C$40</f>
        <v>1</v>
      </c>
      <c r="E35" s="3"/>
      <c r="F35" s="150"/>
      <c r="G35" s="44"/>
      <c r="H35" s="44"/>
      <c r="I35" s="122"/>
      <c r="J35" s="126">
        <f>SUM(J36:J39)</f>
        <v>27500</v>
      </c>
      <c r="K35" s="77">
        <f>SUM(K36:K39)</f>
        <v>27500</v>
      </c>
      <c r="L35" s="77">
        <f>SUM(L36:L39)</f>
        <v>27500</v>
      </c>
      <c r="M35" s="175">
        <f>SUM(M36:M39)</f>
        <v>27500</v>
      </c>
    </row>
    <row r="36" spans="1:13" x14ac:dyDescent="0.25">
      <c r="A36" s="25" t="s">
        <v>71</v>
      </c>
      <c r="B36" s="24" t="s">
        <v>72</v>
      </c>
      <c r="C36" s="54"/>
      <c r="D36" s="27"/>
      <c r="E36" s="3"/>
      <c r="F36" s="121"/>
      <c r="G36" s="118"/>
      <c r="H36" s="118"/>
      <c r="I36" s="124"/>
      <c r="J36" s="125">
        <f t="shared" ref="J36:L39" si="6">$C36*F36</f>
        <v>0</v>
      </c>
      <c r="K36" s="120">
        <f t="shared" si="6"/>
        <v>0</v>
      </c>
      <c r="L36" s="120">
        <f t="shared" si="6"/>
        <v>0</v>
      </c>
      <c r="M36" s="158"/>
    </row>
    <row r="37" spans="1:13" x14ac:dyDescent="0.25">
      <c r="A37" s="25" t="s">
        <v>73</v>
      </c>
      <c r="B37" s="24" t="s">
        <v>74</v>
      </c>
      <c r="C37" s="54"/>
      <c r="D37" s="27"/>
      <c r="E37" s="3"/>
      <c r="F37" s="121"/>
      <c r="G37" s="118"/>
      <c r="H37" s="118"/>
      <c r="I37" s="124"/>
      <c r="J37" s="125">
        <f t="shared" si="6"/>
        <v>0</v>
      </c>
      <c r="K37" s="120">
        <f t="shared" si="6"/>
        <v>0</v>
      </c>
      <c r="L37" s="120">
        <f t="shared" si="6"/>
        <v>0</v>
      </c>
      <c r="M37" s="158"/>
    </row>
    <row r="38" spans="1:13" x14ac:dyDescent="0.25">
      <c r="A38" s="25" t="s">
        <v>75</v>
      </c>
      <c r="B38" s="24" t="s">
        <v>76</v>
      </c>
      <c r="C38" s="54"/>
      <c r="D38" s="27"/>
      <c r="E38" s="3"/>
      <c r="F38" s="121"/>
      <c r="G38" s="118"/>
      <c r="H38" s="118"/>
      <c r="I38" s="124"/>
      <c r="J38" s="125">
        <f t="shared" si="6"/>
        <v>0</v>
      </c>
      <c r="K38" s="120">
        <f t="shared" si="6"/>
        <v>0</v>
      </c>
      <c r="L38" s="120">
        <f t="shared" si="6"/>
        <v>0</v>
      </c>
      <c r="M38" s="158"/>
    </row>
    <row r="39" spans="1:13" x14ac:dyDescent="0.25">
      <c r="A39" s="25" t="s">
        <v>77</v>
      </c>
      <c r="B39" s="24" t="s">
        <v>78</v>
      </c>
      <c r="C39" s="54">
        <v>110000</v>
      </c>
      <c r="D39" s="27"/>
      <c r="E39" s="3"/>
      <c r="F39" s="121">
        <v>0.25</v>
      </c>
      <c r="G39" s="118">
        <v>0.25</v>
      </c>
      <c r="H39" s="118">
        <v>0.25</v>
      </c>
      <c r="I39" s="124">
        <v>0.25</v>
      </c>
      <c r="J39" s="125">
        <f t="shared" si="6"/>
        <v>27500</v>
      </c>
      <c r="K39" s="120">
        <f t="shared" si="6"/>
        <v>27500</v>
      </c>
      <c r="L39" s="120">
        <f t="shared" si="6"/>
        <v>27500</v>
      </c>
      <c r="M39" s="158">
        <f>C39*I39</f>
        <v>27500</v>
      </c>
    </row>
    <row r="40" spans="1:13" ht="13" x14ac:dyDescent="0.25">
      <c r="A40" s="33"/>
      <c r="B40" s="33" t="s">
        <v>79</v>
      </c>
      <c r="C40" s="71">
        <f>C10+C21+C24+C28+C35</f>
        <v>110000</v>
      </c>
      <c r="D40" s="31"/>
      <c r="E40" s="3"/>
      <c r="F40" s="46"/>
      <c r="G40" s="47"/>
      <c r="H40" s="47"/>
      <c r="I40" s="169"/>
      <c r="J40" s="172">
        <f>J10+J21+J24+J28+J35</f>
        <v>27500</v>
      </c>
      <c r="K40" s="71">
        <f t="shared" ref="K40:L40" si="7">K10+K21+K24+K28+K35</f>
        <v>27500</v>
      </c>
      <c r="L40" s="71">
        <f t="shared" si="7"/>
        <v>27500</v>
      </c>
      <c r="M40" s="173">
        <f>M35</f>
        <v>27500</v>
      </c>
    </row>
    <row r="41" spans="1:13" ht="13" x14ac:dyDescent="0.25">
      <c r="A41" s="13"/>
      <c r="B41" s="14"/>
      <c r="C41" s="59"/>
      <c r="D41" s="15"/>
      <c r="E41" s="3"/>
      <c r="F41" s="43"/>
      <c r="G41" s="44"/>
      <c r="H41" s="44"/>
      <c r="I41" s="122"/>
      <c r="J41" s="62"/>
      <c r="K41" s="62"/>
      <c r="L41" s="62"/>
      <c r="M41" s="114"/>
    </row>
    <row r="42" spans="1:13" ht="13.5" thickBot="1" x14ac:dyDescent="0.3">
      <c r="A42" s="34"/>
      <c r="B42" s="34" t="s">
        <v>82</v>
      </c>
      <c r="C42" s="64"/>
      <c r="D42" s="32"/>
      <c r="E42" s="36"/>
      <c r="F42" s="49"/>
      <c r="G42" s="50"/>
      <c r="H42" s="50"/>
      <c r="I42" s="170"/>
      <c r="J42" s="128"/>
      <c r="K42" s="129"/>
      <c r="L42" s="129"/>
      <c r="M42" s="148"/>
    </row>
  </sheetData>
  <mergeCells count="2">
    <mergeCell ref="F8:H8"/>
    <mergeCell ref="J8:L8"/>
  </mergeCells>
  <pageMargins left="0.7" right="0.7" top="0.75" bottom="0.75" header="0.3" footer="0.3"/>
  <headerFooter>
    <oddHeader>&amp;C&amp;"Calibri"&amp;10&amp;K000000 USAGE INTERNE - INTERN GEBRUIK&amp;1#_x000D_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BeArchived xmlns="48b0ec71-3dc6-42dc-8aaf-964cfe9da525" xsi:nil="true"/>
    <lcf76f155ced4ddcb4097134ff3c332f xmlns="2d926aab-3708-44f9-9783-e039b1f2d2f3">
      <Terms xmlns="http://schemas.microsoft.com/office/infopath/2007/PartnerControls"/>
    </lcf76f155ced4ddcb4097134ff3c332f>
    <p5e7a70900b24fdf9bcfb9b5fc846c60 xmlns="48b0ec71-3dc6-42dc-8aaf-964cfe9da525">
      <Terms xmlns="http://schemas.microsoft.com/office/infopath/2007/PartnerControls"/>
    </p5e7a70900b24fdf9bcfb9b5fc846c60>
    <TaxCatchAll xmlns="48b0ec71-3dc6-42dc-8aaf-964cfe9da525" xsi:nil="true"/>
    <TaxCatchAllLabel xmlns="48b0ec71-3dc6-42dc-8aaf-964cfe9da5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D02EDC63C83B4DA6C4E284D1AB5566" ma:contentTypeVersion="27" ma:contentTypeDescription="Create a new document." ma:contentTypeScope="" ma:versionID="8e8b5447fe493bdcb9af4a19857534c6">
  <xsd:schema xmlns:xsd="http://www.w3.org/2001/XMLSchema" xmlns:xs="http://www.w3.org/2001/XMLSchema" xmlns:p="http://schemas.microsoft.com/office/2006/metadata/properties" xmlns:ns2="2d926aab-3708-44f9-9783-e039b1f2d2f3" xmlns:ns3="48b0ec71-3dc6-42dc-8aaf-964cfe9da525" targetNamespace="http://schemas.microsoft.com/office/2006/metadata/properties" ma:root="true" ma:fieldsID="1d7a828b0f63880608a12c6e8edf9106" ns2:_="" ns3:_="">
    <xsd:import namespace="2d926aab-3708-44f9-9783-e039b1f2d2f3"/>
    <xsd:import namespace="48b0ec71-3dc6-42dc-8aaf-964cfe9da525"/>
    <xsd:element name="properties">
      <xsd:complexType>
        <xsd:sequence>
          <xsd:element name="documentManagement">
            <xsd:complexType>
              <xsd:all>
                <xsd:element ref="ns3:ToBeArchived" minOccurs="0"/>
                <xsd:element ref="ns3:p5e7a70900b24fdf9bcfb9b5fc846c60" minOccurs="0"/>
                <xsd:element ref="ns3:TaxCatchAll" minOccurs="0"/>
                <xsd:element ref="ns3:TaxCatchAllLabel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26aab-3708-44f9-9783-e039b1f2d2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8710b318-ea48-4423-a308-0e87359dff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0ec71-3dc6-42dc-8aaf-964cfe9da525" elementFormDefault="qualified">
    <xsd:import namespace="http://schemas.microsoft.com/office/2006/documentManagement/types"/>
    <xsd:import namespace="http://schemas.microsoft.com/office/infopath/2007/PartnerControls"/>
    <xsd:element name="ToBeArchived" ma:index="5" nillable="true" ma:displayName="To be archived" ma:internalName="ToBeArchived">
      <xsd:simpleType>
        <xsd:restriction base="dms:Boolean"/>
      </xsd:simpleType>
    </xsd:element>
    <xsd:element name="p5e7a70900b24fdf9bcfb9b5fc846c60" ma:index="8" nillable="true" ma:taxonomy="true" ma:internalName="p5e7a70900b24fdf9bcfb9b5fc846c60" ma:taxonomyFieldName="ArchiveCode" ma:displayName="Archive code" ma:readOnly="false" ma:default="" ma:fieldId="{95e7a709-00b2-4fdf-9bcf-b9b5fc846c60}" ma:sspId="8710b318-ea48-4423-a308-0e87359dff93" ma:termSetId="eca26591-3e39-4461-87f0-273b620e32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b9ebbb7-3158-4ea9-99f1-112bad551a90}" ma:internalName="TaxCatchAll" ma:readOnly="false" ma:showField="CatchAllData" ma:web="48b0ec71-3dc6-42dc-8aaf-964cfe9da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b9ebbb7-3158-4ea9-99f1-112bad551a90}" ma:internalName="TaxCatchAllLabel" ma:readOnly="false" ma:showField="CatchAllDataLabel" ma:web="48b0ec71-3dc6-42dc-8aaf-964cfe9da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7C69092B-A3A3-4567-B96C-50CF19BC3BEA}">
  <ds:schemaRefs>
    <ds:schemaRef ds:uri="http://schemas.microsoft.com/office/2006/metadata/properties"/>
    <ds:schemaRef ds:uri="http://schemas.microsoft.com/office/infopath/2007/PartnerControls"/>
    <ds:schemaRef ds:uri="48b0ec71-3dc6-42dc-8aaf-964cfe9da525"/>
    <ds:schemaRef ds:uri="2d926aab-3708-44f9-9783-e039b1f2d2f3"/>
  </ds:schemaRefs>
</ds:datastoreItem>
</file>

<file path=customXml/itemProps2.xml><?xml version="1.0" encoding="utf-8"?>
<ds:datastoreItem xmlns:ds="http://schemas.openxmlformats.org/officeDocument/2006/customXml" ds:itemID="{E1F9B37F-CF1A-4201-A84E-0A6FA9640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926aab-3708-44f9-9783-e039b1f2d2f3"/>
    <ds:schemaRef ds:uri="48b0ec71-3dc6-42dc-8aaf-964cfe9da5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864468-A02C-41B6-A2E4-86C64B21E2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Consolidated</vt:lpstr>
      <vt:lpstr>BKF</vt:lpstr>
      <vt:lpstr>MLI</vt:lpstr>
      <vt:lpstr>NER</vt:lpstr>
      <vt:lpstr>RDC</vt:lpstr>
      <vt:lpstr>OPT</vt:lpstr>
      <vt:lpstr>YEM</vt:lpstr>
      <vt:lpstr>OBE</vt:lpstr>
      <vt:lpstr>OI</vt:lpstr>
      <vt:lpstr>OPT!Print_Area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Dimitri Thyssens</dc:creator>
  <cp:keywords/>
  <dc:description/>
  <cp:lastModifiedBy>Veri Alessia - D5.1</cp:lastModifiedBy>
  <cp:revision/>
  <dcterms:created xsi:type="dcterms:W3CDTF">2021-06-29T12:13:25Z</dcterms:created>
  <dcterms:modified xsi:type="dcterms:W3CDTF">2023-10-05T12:07:12Z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0x010100D64E5AAA82C9E94D9BA9B174BAA1DA0F</vt:lpwstr>
  </property>
  <property fmtid="{D5CDD505-2E9C-101B-9397-08002B2CF9AE}" pid="3" name="MSIP_Label_3fcc0919-ace7-4ac5-935e-33d18af53a2b_Enabled">
    <vt:lpwstr>true</vt:lpwstr>
  </property>
  <property fmtid="{D5CDD505-2E9C-101B-9397-08002B2CF9AE}" pid="4" name="MSIP_Label_3fcc0919-ace7-4ac5-935e-33d18af53a2b_SetDate">
    <vt:lpwstr>2023-09-01T12:42:29Z</vt:lpwstr>
  </property>
  <property fmtid="{D5CDD505-2E9C-101B-9397-08002B2CF9AE}" pid="5" name="MSIP_Label_3fcc0919-ace7-4ac5-935e-33d18af53a2b_Method">
    <vt:lpwstr>Privileged</vt:lpwstr>
  </property>
  <property fmtid="{D5CDD505-2E9C-101B-9397-08002B2CF9AE}" pid="6" name="MSIP_Label_3fcc0919-ace7-4ac5-935e-33d18af53a2b_Name">
    <vt:lpwstr>Usage interne - Intern gebruik</vt:lpwstr>
  </property>
  <property fmtid="{D5CDD505-2E9C-101B-9397-08002B2CF9AE}" pid="7" name="MSIP_Label_3fcc0919-ace7-4ac5-935e-33d18af53a2b_SiteId">
    <vt:lpwstr>80153b30-e434-429b-b41c-0d47f9deec42</vt:lpwstr>
  </property>
  <property fmtid="{D5CDD505-2E9C-101B-9397-08002B2CF9AE}" pid="8" name="MSIP_Label_3fcc0919-ace7-4ac5-935e-33d18af53a2b_ActionId">
    <vt:lpwstr>8972ef70-d15d-4f1d-b087-2dc42fd39d33</vt:lpwstr>
  </property>
  <property fmtid="{D5CDD505-2E9C-101B-9397-08002B2CF9AE}" pid="9" name="MSIP_Label_3fcc0919-ace7-4ac5-935e-33d18af53a2b_ContentBits">
    <vt:lpwstr>1</vt:lpwstr>
  </property>
  <property fmtid="{D5CDD505-2E9C-101B-9397-08002B2CF9AE}" pid="10" name="MediaServiceImageTags">
    <vt:lpwstr/>
  </property>
  <property fmtid="{D5CDD505-2E9C-101B-9397-08002B2CF9AE}" pid="11" name="ArchiveCode">
    <vt:lpwstr/>
  </property>
</Properties>
</file>